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8_{FAFC5B65-2E22-4D6E-B1D2-D0BFEC5B05CE}" xr6:coauthVersionLast="37" xr6:coauthVersionMax="37" xr10:uidLastSave="{00000000-0000-0000-0000-000000000000}"/>
  <bookViews>
    <workbookView xWindow="0" yWindow="0" windowWidth="20496" windowHeight="8112" firstSheet="30" activeTab="3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177" l="1"/>
  <c r="R15" i="177"/>
  <c r="Q15" i="177"/>
  <c r="P15" i="177"/>
  <c r="O15" i="177"/>
  <c r="N15" i="177"/>
  <c r="M15" i="177"/>
  <c r="L15" i="177"/>
  <c r="K15" i="177"/>
  <c r="J15" i="177"/>
  <c r="I15" i="177"/>
  <c r="S16" i="177"/>
  <c r="R16" i="177"/>
  <c r="Q16" i="177"/>
  <c r="P16" i="177"/>
  <c r="O16" i="177"/>
  <c r="N16" i="177"/>
  <c r="M16" i="177"/>
  <c r="L16" i="177"/>
  <c r="K16" i="177"/>
  <c r="J16" i="177"/>
  <c r="I16" i="177"/>
  <c r="S14" i="177"/>
  <c r="R14" i="177"/>
  <c r="Q14" i="177"/>
  <c r="P14" i="177"/>
  <c r="O14" i="177"/>
  <c r="N14" i="177"/>
  <c r="M14" i="177"/>
  <c r="L14" i="177"/>
  <c r="K14" i="177"/>
  <c r="J14" i="177"/>
  <c r="I14" i="177"/>
  <c r="S12" i="177"/>
  <c r="R12" i="177"/>
  <c r="Q12" i="177"/>
  <c r="P12" i="177"/>
  <c r="O12" i="177"/>
  <c r="N12" i="177"/>
  <c r="M12" i="177"/>
  <c r="L12" i="177"/>
  <c r="K12" i="177"/>
  <c r="J12" i="177"/>
  <c r="I12" i="177"/>
  <c r="S11" i="177"/>
  <c r="R11" i="177"/>
  <c r="Q11" i="177"/>
  <c r="P11" i="177"/>
  <c r="O11" i="177"/>
  <c r="N11" i="177"/>
  <c r="M11" i="177"/>
  <c r="L11" i="177"/>
  <c r="K11" i="177"/>
  <c r="J11" i="177"/>
  <c r="I11" i="177"/>
  <c r="S9" i="177"/>
  <c r="R9" i="177"/>
  <c r="Q9" i="177"/>
  <c r="P9" i="177"/>
  <c r="O9" i="177"/>
  <c r="N9" i="177"/>
  <c r="M9" i="177"/>
  <c r="L9" i="177"/>
  <c r="K9" i="177"/>
  <c r="J9" i="177"/>
  <c r="I9" i="177"/>
  <c r="S10" i="177"/>
  <c r="R10" i="177"/>
  <c r="Q10" i="177"/>
  <c r="P10" i="177"/>
  <c r="O10" i="177"/>
  <c r="N10" i="177"/>
  <c r="M10" i="177"/>
  <c r="L10" i="177"/>
  <c r="K10" i="177"/>
  <c r="J10" i="177"/>
  <c r="I10" i="177"/>
  <c r="S6" i="177"/>
  <c r="R6" i="177"/>
  <c r="Q6" i="177"/>
  <c r="P6" i="177"/>
  <c r="O6" i="177"/>
  <c r="N6" i="177"/>
  <c r="M6" i="177"/>
  <c r="L6" i="177"/>
  <c r="K6" i="177"/>
  <c r="J6" i="177"/>
  <c r="I6" i="177"/>
  <c r="H16" i="178"/>
  <c r="H13" i="178"/>
  <c r="H12" i="178" l="1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<sst xmlns="http://schemas.openxmlformats.org/spreadsheetml/2006/main" count="986" uniqueCount="284">
  <si>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</si>
  <si>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</si>
  <si>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</si>
  <si>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</si>
  <si>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</si>
  <si>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</si>
  <si>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</si>
  <si>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</si>
  <si>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</si>
  <si>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</si>
  <si>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</si>
  <si>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</si>
  <si>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</si>
  <si>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</si>
  <si>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</si>
  <si>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</si>
  <si>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</si>
  <si>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</si>
  <si>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</si>
  <si>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</si>
  <si>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</si>
  <si>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</si>
  <si>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</si>
  <si>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</si>
  <si>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</si>
  <si>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</si>
  <si>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</si>
  <si>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</si>
  <si>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</si>
  <si>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</si>
  <si>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</si>
  <si>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</si>
  <si>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</si>
  <si>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</si>
  <si>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</si>
  <si>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</si>
  <si>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</si>
  <si>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</si>
  <si>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</si>
  <si>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</si>
  <si>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</si>
  <si>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</si>
  <si>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</si>
  <si>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</si>
  <si>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</si>
  <si>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</si>
  <si>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</si>
  <si>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</si>
  <si>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</si>
  <si>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</si>
  <si>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</si>
  <si>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</si>
  <si>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</si>
  <si>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</si>
  <si>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</si>
  <si>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</si>
  <si>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</si>
  <si>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</si>
  <si>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</si>
  <si>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</si>
  <si>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</si>
  <si>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</si>
  <si>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</si>
  <si>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</si>
  <si>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</si>
  <si>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</si>
  <si>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</si>
  <si>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</si>
  <si>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</si>
  <si>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</si>
  <si>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</si>
  <si>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</si>
  <si>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</si>
  <si>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</si>
  <si>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</si>
  <si>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</si>
  <si>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</si>
  <si>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</si>
  <si>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</si>
  <si>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</si>
  <si>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</si>
  <si>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</si>
  <si>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</si>
  <si>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</si>
  <si>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</si>
  <si>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</si>
  <si>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</si>
  <si>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</si>
  <si>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</si>
  <si>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</si>
  <si>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</si>
  <si>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</si>
  <si>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</si>
  <si>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</si>
  <si>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</si>
  <si>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</si>
  <si>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</si>
  <si>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</si>
  <si>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</si>
  <si>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</si>
  <si>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</si>
  <si>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</si>
  <si>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</si>
  <si>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</si>
  <si>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</si>
  <si>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</si>
  <si>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</si>
  <si>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</si>
  <si>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</si>
  <si>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</si>
  <si>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</si>
  <si>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</si>
  <si>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</si>
  <si>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</si>
  <si>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</si>
  <si>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</si>
  <si>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</si>
  <si>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</si>
  <si>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</si>
  <si>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</si>
  <si>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</si>
  <si>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</si>
  <si>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</si>
  <si>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</si>
  <si>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</si>
  <si>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</si>
  <si>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</si>
  <si>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</si>
  <si>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</si>
  <si>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</si>
  <si>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</si>
  <si>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</si>
  <si>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</si>
  <si>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</si>
  <si>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</si>
  <si>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</si>
  <si>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</si>
  <si>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</si>
  <si>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</si>
  <si>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</si>
  <si>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</si>
  <si>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</si>
  <si>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</si>
  <si>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</si>
  <si>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</si>
  <si>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</si>
  <si>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</si>
  <si>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</si>
  <si>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</si>
  <si>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</si>
  <si>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</si>
  <si>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</si>
  <si>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</si>
  <si>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</si>
  <si>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</si>
  <si>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</si>
  <si>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</si>
  <si>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</si>
  <si>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</si>
  <si>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</si>
  <si>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</si>
  <si>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</si>
  <si>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</si>
  <si>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</si>
  <si>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</si>
  <si>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</si>
  <si>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</si>
  <si>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</si>
  <si>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</si>
  <si>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</si>
  <si>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</si>
  <si>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</si>
  <si>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</si>
  <si>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</si>
  <si>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</si>
  <si>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</si>
  <si>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</si>
  <si>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</si>
  <si>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</si>
  <si>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</si>
  <si>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</si>
  <si>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</si>
  <si>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</si>
  <si>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</si>
  <si>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</si>
  <si>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</si>
  <si>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</si>
  <si>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</si>
  <si>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</si>
  <si>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</si>
  <si>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</si>
  <si>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</si>
  <si>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</si>
  <si>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</si>
  <si>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</si>
  <si>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</si>
  <si>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</si>
  <si>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</si>
  <si>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</si>
  <si>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</si>
  <si>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</si>
  <si>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</si>
  <si>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</si>
  <si>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</si>
  <si>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</si>
  <si>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</si>
  <si>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</si>
  <si>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</si>
  <si>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</si>
  <si>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</si>
  <si>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</si>
  <si>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</si>
  <si>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</si>
  <si>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</si>
  <si>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</si>
  <si>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</si>
  <si>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</si>
  <si>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</si>
  <si>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</si>
  <si>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</si>
  <si>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</si>
  <si>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</si>
  <si>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</si>
  <si>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</si>
  <si>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</si>
  <si>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</si>
  <si>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</si>
  <si>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</si>
  <si>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</si>
  <si>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</si>
  <si>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</si>
  <si>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</si>
  <si>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</si>
  <si>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</si>
  <si>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</si>
  <si>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</si>
  <si>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</si>
  <si>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</si>
  <si>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</si>
  <si>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</si>
  <si>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</si>
  <si>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</si>
  <si>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</si>
  <si>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</si>
  <si>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</si>
  <si>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</si>
  <si>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</si>
  <si>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</si>
  <si>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</si>
  <si>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</si>
  <si>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</si>
  <si>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</si>
  <si>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</si>
  <si>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</si>
  <si>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</si>
  <si>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</si>
  <si>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</si>
  <si>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</si>
  <si>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</si>
  <si>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</si>
  <si>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</si>
  <si>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</si>
  <si>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</si>
  <si>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</si>
  <si>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</si>
  <si>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</si>
  <si>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</si>
  <si>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</si>
  <si>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</si>
  <si>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</si>
  <si>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</si>
  <si>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</si>
  <si>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</si>
  <si>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</si>
  <si>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</si>
  <si>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</si>
  <si>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</si>
  <si>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</si>
  <si>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</si>
  <si>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</si>
  <si>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</si>
  <si>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</si>
  <si>
    <t>Cash flow sheet</t>
  </si>
  <si>
    <t>Stays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</si>
</sst>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168</v>
      </c>
      <c r="C9" s="78"/>
    </row>
    <row r="10" spans="2:3" ht="50.4" x14ac:dyDescent="0.25">
      <c r="B10" s="11" t="s">
        <v>169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276</v>
      </c>
      <c r="C4" s="90" t="s">
        <v>168</v>
      </c>
      <c r="E4" s="4"/>
      <c r="F4" s="4"/>
    </row>
    <row r="5" spans="1:6" x14ac:dyDescent="0.25">
      <c r="B5" s="8" t="s">
        <v>163</v>
      </c>
      <c r="C5" s="76" t="s">
        <v>164</v>
      </c>
    </row>
    <row r="6" spans="1:6" x14ac:dyDescent="0.25">
      <c r="B6" s="8" t="s">
        <v>165</v>
      </c>
      <c r="C6" s="76" t="s">
        <v>166</v>
      </c>
    </row>
    <row r="7" spans="1:6" x14ac:dyDescent="0.25">
      <c r="B7" s="8" t="s">
        <v>277</v>
      </c>
      <c r="C7" s="77">
        <v>3.0700000000000002E-2</v>
      </c>
    </row>
    <row r="8" spans="1:6" x14ac:dyDescent="0.25">
      <c r="B8" s="8" t="s">
        <v>167</v>
      </c>
      <c r="C8" s="29">
        <v>0.05</v>
      </c>
    </row>
    <row r="9" spans="1:6" x14ac:dyDescent="0.25">
      <c r="B9" s="8" t="s">
        <v>278</v>
      </c>
      <c r="C9" s="8">
        <v>0.78</v>
      </c>
    </row>
    <row r="10" spans="1:6" x14ac:dyDescent="0.25">
      <c r="B10" s="8" t="s">
        <v>279</v>
      </c>
      <c r="C10" s="8">
        <v>307.8</v>
      </c>
    </row>
    <row r="11" spans="1:6" x14ac:dyDescent="0.2">
      <c r="B11" s="20" t="s">
        <v>280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134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137</v>
      </c>
      <c r="G3" s="75" t="s">
        <v>145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142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143</v>
      </c>
      <c r="C25" s="46"/>
      <c r="D25" s="46"/>
      <c r="E25" s="46"/>
      <c r="F25" s="46"/>
      <c r="G25" s="46"/>
    </row>
    <row r="26" spans="2:7" x14ac:dyDescent="0.2">
      <c r="B26" s="46" t="s">
        <v>266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267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268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140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139</v>
      </c>
      <c r="G3" s="42" t="s">
        <v>141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143</v>
      </c>
      <c r="C35" s="44"/>
      <c r="D35" s="44"/>
      <c r="E35" s="44"/>
      <c r="F35" s="44"/>
      <c r="G35" s="44"/>
    </row>
    <row r="36" spans="2:7" x14ac:dyDescent="0.2">
      <c r="B36" s="45" t="s">
        <v>269</v>
      </c>
      <c r="C36" s="44"/>
      <c r="D36" s="44"/>
      <c r="E36" s="44"/>
      <c r="F36" s="44"/>
      <c r="G36" s="44"/>
    </row>
    <row r="37" spans="2:7" x14ac:dyDescent="0.2">
      <c r="B37" s="43" t="s">
        <v>271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272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273</v>
      </c>
      <c r="C43" s="44"/>
      <c r="D43" s="44"/>
      <c r="E43" s="44"/>
      <c r="F43" s="44"/>
      <c r="G43" s="44"/>
    </row>
    <row r="44" spans="2:7" x14ac:dyDescent="0.2">
      <c r="B44" s="43" t="s">
        <v>270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274</v>
      </c>
      <c r="C45" s="176" t="s">
        <v>275</v>
      </c>
      <c r="D45" s="176" t="s">
        <v>275</v>
      </c>
      <c r="E45" s="176" t="s">
        <v>275</v>
      </c>
      <c r="F45" s="176" t="s">
        <v>275</v>
      </c>
      <c r="G45" s="17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177" t="s">
        <v>154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153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147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153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148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150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149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146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234</v>
      </c>
    </row>
    <row r="25" spans="2:19" x14ac:dyDescent="0.25">
      <c r="B25" s="8" t="s">
        <v>235</v>
      </c>
      <c r="C25" s="29">
        <v>0.1</v>
      </c>
    </row>
    <row r="26" spans="2:19" x14ac:dyDescent="0.25">
      <c r="B26" s="8" t="s">
        <v>235</v>
      </c>
      <c r="C26" s="29">
        <v>0.05</v>
      </c>
    </row>
    <row r="27" spans="2:19" x14ac:dyDescent="0.25">
      <c r="B27" s="8" t="s">
        <v>236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242</v>
      </c>
    </row>
    <row r="2" spans="1:6" ht="15.6" x14ac:dyDescent="0.25">
      <c r="A2" s="1"/>
      <c r="B2" s="2"/>
    </row>
    <row r="3" spans="1:6" x14ac:dyDescent="0.25">
      <c r="B3" s="174" t="s">
        <v>172</v>
      </c>
    </row>
    <row r="5" spans="1:6" x14ac:dyDescent="0.25">
      <c r="F5" s="8" t="s">
        <v>174</v>
      </c>
    </row>
    <row r="6" spans="1:6" ht="12" x14ac:dyDescent="0.25">
      <c r="B6" s="31" t="s">
        <v>144</v>
      </c>
      <c r="C6" s="39" t="s">
        <v>171</v>
      </c>
      <c r="D6" s="39" t="s">
        <v>207</v>
      </c>
    </row>
    <row r="7" spans="1:6" x14ac:dyDescent="0.25">
      <c r="B7" s="8" t="s">
        <v>196</v>
      </c>
      <c r="C7" s="14">
        <v>9600340</v>
      </c>
      <c r="D7" s="14">
        <v>9600340</v>
      </c>
    </row>
    <row r="8" spans="1:6" x14ac:dyDescent="0.25">
      <c r="B8" s="8" t="s">
        <v>197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198</v>
      </c>
      <c r="C9" s="14">
        <v>4740000</v>
      </c>
      <c r="D9" s="14">
        <v>4740000</v>
      </c>
    </row>
    <row r="10" spans="1:6" x14ac:dyDescent="0.25">
      <c r="B10" s="8" t="s">
        <v>199</v>
      </c>
      <c r="C10" s="14">
        <v>2460000</v>
      </c>
      <c r="D10" s="14">
        <v>2460000</v>
      </c>
    </row>
    <row r="11" spans="1:6" x14ac:dyDescent="0.25">
      <c r="B11" s="8" t="s">
        <v>200</v>
      </c>
      <c r="C11" s="14">
        <v>10700000</v>
      </c>
      <c r="D11" s="14">
        <v>10700000</v>
      </c>
    </row>
    <row r="12" spans="1:6" x14ac:dyDescent="0.25">
      <c r="B12" s="106" t="s">
        <v>201</v>
      </c>
      <c r="C12" s="169" t="s">
        <v>65</v>
      </c>
      <c r="D12" s="169" t="s">
        <v>65</v>
      </c>
    </row>
    <row r="13" spans="1:6" x14ac:dyDescent="0.25">
      <c r="B13" s="106" t="s">
        <v>202</v>
      </c>
      <c r="C13" s="169" t="s">
        <v>65</v>
      </c>
      <c r="D13" s="169" t="s">
        <v>65</v>
      </c>
    </row>
    <row r="14" spans="1:6" x14ac:dyDescent="0.25">
      <c r="B14" s="106" t="s">
        <v>203</v>
      </c>
      <c r="C14" s="169" t="s">
        <v>65</v>
      </c>
      <c r="D14" s="169" t="s">
        <v>65</v>
      </c>
    </row>
    <row r="15" spans="1:6" x14ac:dyDescent="0.25">
      <c r="B15" s="106" t="s">
        <v>204</v>
      </c>
      <c r="C15" s="169" t="s">
        <v>65</v>
      </c>
      <c r="D15" s="169" t="s">
        <v>65</v>
      </c>
    </row>
    <row r="16" spans="1:6" x14ac:dyDescent="0.25">
      <c r="B16" s="106" t="s">
        <v>205</v>
      </c>
      <c r="C16" s="169" t="s">
        <v>65</v>
      </c>
      <c r="D16" s="169" t="s">
        <v>65</v>
      </c>
    </row>
    <row r="17" spans="2:4" x14ac:dyDescent="0.25">
      <c r="B17" s="106" t="s">
        <v>206</v>
      </c>
      <c r="C17" s="169" t="s">
        <v>65</v>
      </c>
      <c r="D17" s="169" t="s">
        <v>65</v>
      </c>
    </row>
    <row r="18" spans="2:4" ht="12" x14ac:dyDescent="0.25">
      <c r="B18" s="9" t="s">
        <v>171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  <c r="T4" s="39" t="s">
        <v>151</v>
      </c>
    </row>
    <row r="5" spans="1:20" ht="13.2" customHeight="1" x14ac:dyDescent="0.25">
      <c r="B5" s="8" t="s">
        <v>147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153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148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150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149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146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147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153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148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150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149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146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147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153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148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150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149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146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147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153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148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150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149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146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147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153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148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150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149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146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178</v>
      </c>
    </row>
    <row r="2" spans="1:8" ht="15.6" x14ac:dyDescent="0.25">
      <c r="A2" s="1"/>
      <c r="B2" s="2"/>
    </row>
    <row r="3" spans="1:8" ht="13.2" x14ac:dyDescent="0.25">
      <c r="A3" s="1"/>
      <c r="B3" s="79" t="s">
        <v>172</v>
      </c>
    </row>
    <row r="5" spans="1:8" ht="24" x14ac:dyDescent="0.25">
      <c r="B5" s="31" t="s">
        <v>144</v>
      </c>
      <c r="C5" s="31" t="s">
        <v>170</v>
      </c>
      <c r="D5" s="39" t="s">
        <v>175</v>
      </c>
      <c r="E5" s="39" t="s">
        <v>176</v>
      </c>
      <c r="F5" s="39" t="s">
        <v>177</v>
      </c>
      <c r="G5" s="76"/>
      <c r="H5" s="39" t="s">
        <v>171</v>
      </c>
    </row>
    <row r="6" spans="1:8" x14ac:dyDescent="0.25">
      <c r="B6" s="8" t="s">
        <v>147</v>
      </c>
      <c r="C6" s="8" t="s">
        <v>179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153</v>
      </c>
      <c r="C7" s="8" t="s">
        <v>180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148</v>
      </c>
      <c r="C8" s="8" t="s">
        <v>180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150</v>
      </c>
      <c r="C9" s="8" t="s">
        <v>181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149</v>
      </c>
      <c r="C10" s="8" t="s">
        <v>179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146</v>
      </c>
      <c r="C11" s="8" t="s">
        <v>182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173</v>
      </c>
    </row>
    <row r="14" spans="1:8" x14ac:dyDescent="0.25">
      <c r="F14" s="8" t="s">
        <v>174</v>
      </c>
    </row>
    <row r="15" spans="1:8" ht="12" x14ac:dyDescent="0.25">
      <c r="B15" s="31" t="s">
        <v>144</v>
      </c>
      <c r="C15" s="31" t="s">
        <v>171</v>
      </c>
    </row>
    <row r="16" spans="1:8" x14ac:dyDescent="0.25">
      <c r="B16" s="8" t="s">
        <v>147</v>
      </c>
      <c r="C16" s="8" t="s">
        <v>65</v>
      </c>
    </row>
    <row r="17" spans="2:3" x14ac:dyDescent="0.25">
      <c r="B17" s="8" t="s">
        <v>153</v>
      </c>
      <c r="C17" s="80">
        <f>AVERAGE('P&amp;L Input'!C29:F29)</f>
        <v>0.25321088044477918</v>
      </c>
    </row>
    <row r="18" spans="2:3" x14ac:dyDescent="0.25">
      <c r="B18" s="8" t="s">
        <v>148</v>
      </c>
      <c r="C18" s="8" t="s">
        <v>65</v>
      </c>
    </row>
    <row r="19" spans="2:3" x14ac:dyDescent="0.25">
      <c r="B19" s="8" t="s">
        <v>150</v>
      </c>
      <c r="C19" s="8" t="s">
        <v>65</v>
      </c>
    </row>
    <row r="20" spans="2:3" x14ac:dyDescent="0.25">
      <c r="B20" s="8" t="s">
        <v>149</v>
      </c>
      <c r="C20" s="8" t="s">
        <v>65</v>
      </c>
    </row>
    <row r="21" spans="2:3" x14ac:dyDescent="0.25">
      <c r="B21" s="8" t="s">
        <v>146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147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153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148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150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149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146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147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153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148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150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149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146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147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153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148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150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149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146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147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153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148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150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149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146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77" t="s">
        <v>281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260</v>
      </c>
    </row>
    <row r="2" spans="1:19" ht="15.6" x14ac:dyDescent="0.25">
      <c r="A2" s="1"/>
      <c r="B2" s="2"/>
    </row>
    <row r="3" spans="1:19" ht="24" x14ac:dyDescent="0.25">
      <c r="A3" s="1"/>
      <c r="B3" s="31" t="s">
        <v>144</v>
      </c>
      <c r="C3" s="6" t="s">
        <v>45</v>
      </c>
      <c r="D3" s="6" t="s">
        <v>46</v>
      </c>
      <c r="E3" s="6" t="s">
        <v>47</v>
      </c>
      <c r="F3" s="6" t="s">
        <v>137</v>
      </c>
      <c r="G3" s="6"/>
      <c r="H3" s="75"/>
      <c r="I3" s="75" t="s">
        <v>155</v>
      </c>
      <c r="J3" s="75" t="s">
        <v>157</v>
      </c>
      <c r="K3" s="75" t="s">
        <v>158</v>
      </c>
      <c r="L3" s="75" t="s">
        <v>159</v>
      </c>
      <c r="M3" s="75" t="s">
        <v>160</v>
      </c>
      <c r="N3" s="75" t="s">
        <v>161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</row>
    <row r="4" spans="1:19" x14ac:dyDescent="0.25">
      <c r="B4" s="8" t="s">
        <v>261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262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190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192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187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186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188</v>
      </c>
      <c r="O1" s="75" t="s">
        <v>238</v>
      </c>
    </row>
    <row r="2" spans="1:19" ht="15.6" x14ac:dyDescent="0.25">
      <c r="A2" s="1"/>
      <c r="B2" s="2"/>
    </row>
    <row r="3" spans="1:19" ht="12" x14ac:dyDescent="0.25">
      <c r="C3" s="177" t="s">
        <v>191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190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186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223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219</v>
      </c>
    </row>
    <row r="2" spans="1:6" ht="15.6" x14ac:dyDescent="0.25">
      <c r="A2" s="1"/>
      <c r="B2" s="2"/>
    </row>
    <row r="3" spans="1:6" ht="13.2" x14ac:dyDescent="0.25">
      <c r="A3" s="1"/>
      <c r="B3" s="79" t="s">
        <v>243</v>
      </c>
    </row>
    <row r="5" spans="1:6" x14ac:dyDescent="0.25">
      <c r="F5" s="8" t="s">
        <v>174</v>
      </c>
    </row>
    <row r="6" spans="1:6" ht="12" x14ac:dyDescent="0.25">
      <c r="B6" s="31" t="s">
        <v>276</v>
      </c>
      <c r="C6" s="39" t="s">
        <v>171</v>
      </c>
      <c r="D6" s="39" t="s">
        <v>207</v>
      </c>
    </row>
    <row r="7" spans="1:6" x14ac:dyDescent="0.25">
      <c r="B7" s="8" t="s">
        <v>196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197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198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199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200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201</v>
      </c>
      <c r="C12" s="91">
        <f>(-379+5376+2490)/24339</f>
        <v>0.30761329553391675</v>
      </c>
      <c r="D12" s="91"/>
    </row>
    <row r="13" spans="1:6" x14ac:dyDescent="0.25">
      <c r="B13" s="8" t="s">
        <v>202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203</v>
      </c>
      <c r="C14" s="91">
        <f>(329065+657119)/3416890</f>
        <v>0.28862035359639904</v>
      </c>
      <c r="D14" s="91"/>
    </row>
    <row r="15" spans="1:6" x14ac:dyDescent="0.25">
      <c r="B15" s="8" t="s">
        <v>204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205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206</v>
      </c>
      <c r="C17" s="91">
        <f>(264.7+449.5)/18187.5</f>
        <v>3.9268728522336774E-2</v>
      </c>
      <c r="D17" s="91"/>
    </row>
    <row r="18" spans="2:4" ht="12" x14ac:dyDescent="0.25">
      <c r="B18" s="9" t="s">
        <v>171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209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208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195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208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208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208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135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229</v>
      </c>
      <c r="C6" s="6" t="s">
        <v>211</v>
      </c>
      <c r="D6" s="6" t="s">
        <v>212</v>
      </c>
      <c r="E6" s="6" t="s">
        <v>213</v>
      </c>
      <c r="F6" s="6" t="s">
        <v>216</v>
      </c>
      <c r="G6" s="6" t="s">
        <v>214</v>
      </c>
      <c r="H6" s="75" t="s">
        <v>156</v>
      </c>
      <c r="I6" s="75" t="s">
        <v>249</v>
      </c>
      <c r="J6" s="75" t="s">
        <v>250</v>
      </c>
      <c r="K6" s="75" t="s">
        <v>251</v>
      </c>
      <c r="L6" s="75" t="s">
        <v>252</v>
      </c>
      <c r="M6" s="75" t="s">
        <v>253</v>
      </c>
      <c r="N6" s="75" t="s">
        <v>254</v>
      </c>
      <c r="O6" s="75" t="s">
        <v>255</v>
      </c>
      <c r="P6" s="75" t="s">
        <v>256</v>
      </c>
      <c r="Q6" s="75" t="s">
        <v>257</v>
      </c>
      <c r="R6" s="75" t="s">
        <v>258</v>
      </c>
      <c r="S6" s="75" t="s">
        <v>259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215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229</v>
      </c>
      <c r="C13" s="6" t="s">
        <v>45</v>
      </c>
      <c r="D13" s="6" t="s">
        <v>46</v>
      </c>
      <c r="E13" s="6" t="s">
        <v>47</v>
      </c>
      <c r="F13" s="6" t="s">
        <v>137</v>
      </c>
      <c r="G13" s="6" t="s">
        <v>145</v>
      </c>
      <c r="H13" s="75" t="s">
        <v>156</v>
      </c>
      <c r="I13" s="75" t="s">
        <v>155</v>
      </c>
      <c r="J13" s="75" t="s">
        <v>157</v>
      </c>
      <c r="K13" s="75" t="s">
        <v>158</v>
      </c>
      <c r="L13" s="75" t="s">
        <v>159</v>
      </c>
      <c r="M13" s="75" t="s">
        <v>160</v>
      </c>
      <c r="N13" s="75" t="s">
        <v>161</v>
      </c>
      <c r="O13" s="75" t="s">
        <v>237</v>
      </c>
      <c r="P13" s="75" t="s">
        <v>238</v>
      </c>
      <c r="Q13" s="75" t="s">
        <v>239</v>
      </c>
      <c r="R13" s="75" t="s">
        <v>240</v>
      </c>
      <c r="S13" s="75" t="s">
        <v>241</v>
      </c>
    </row>
    <row r="14" spans="1:19" x14ac:dyDescent="0.25">
      <c r="B14" s="23" t="s">
        <v>156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155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157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158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159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160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161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244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245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246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247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248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220</v>
      </c>
    </row>
    <row r="2" spans="1:7" ht="15.6" x14ac:dyDescent="0.25">
      <c r="A2" s="1"/>
      <c r="B2" s="2"/>
    </row>
    <row r="3" spans="1:7" ht="13.2" x14ac:dyDescent="0.25">
      <c r="A3" s="1"/>
      <c r="B3" s="79" t="s">
        <v>243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276</v>
      </c>
      <c r="C6" s="39" t="s">
        <v>171</v>
      </c>
      <c r="D6" s="39" t="s">
        <v>207</v>
      </c>
      <c r="F6" s="39" t="s">
        <v>171</v>
      </c>
      <c r="G6" s="39" t="s">
        <v>207</v>
      </c>
    </row>
    <row r="7" spans="1:7" x14ac:dyDescent="0.25">
      <c r="B7" s="8" t="s">
        <v>196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197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198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199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200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201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202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203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204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205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206</v>
      </c>
      <c r="C17" s="91"/>
      <c r="D17" s="91"/>
      <c r="E17" s="106"/>
      <c r="F17" s="91"/>
      <c r="G17" s="91"/>
    </row>
    <row r="18" spans="2:7" ht="12" x14ac:dyDescent="0.25">
      <c r="B18" s="9" t="s">
        <v>171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263</v>
      </c>
    </row>
    <row r="2" spans="1:13" ht="15.6" x14ac:dyDescent="0.25">
      <c r="A2" s="1"/>
      <c r="B2" s="2"/>
    </row>
    <row r="3" spans="1:13" ht="13.2" x14ac:dyDescent="0.25">
      <c r="A3" s="1"/>
      <c r="B3" s="79" t="s">
        <v>243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221</v>
      </c>
      <c r="M5" s="177"/>
    </row>
    <row r="6" spans="1:13" ht="24" x14ac:dyDescent="0.25">
      <c r="B6" s="31" t="s">
        <v>144</v>
      </c>
      <c r="C6" s="39" t="s">
        <v>171</v>
      </c>
      <c r="D6" s="39" t="s">
        <v>207</v>
      </c>
      <c r="F6" s="39" t="s">
        <v>171</v>
      </c>
      <c r="G6" s="39" t="s">
        <v>207</v>
      </c>
      <c r="I6" s="39" t="s">
        <v>171</v>
      </c>
      <c r="J6" s="39" t="s">
        <v>207</v>
      </c>
      <c r="L6" s="42" t="s">
        <v>171</v>
      </c>
      <c r="M6" s="42" t="s">
        <v>207</v>
      </c>
    </row>
    <row r="7" spans="1:13" x14ac:dyDescent="0.25">
      <c r="B7" s="8" t="s">
        <v>196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197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198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199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200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201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202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203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204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205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206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171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221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221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232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231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abSelected="1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228</v>
      </c>
    </row>
    <row r="2" spans="2:21" ht="15.6" x14ac:dyDescent="0.3">
      <c r="B2" s="18"/>
    </row>
    <row r="3" spans="2:21" x14ac:dyDescent="0.25">
      <c r="C3" s="177" t="s">
        <v>233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8" t="s">
        <v>282</v>
      </c>
    </row>
    <row r="6" spans="2:21" s="8" customFormat="1" ht="11.4" x14ac:dyDescent="0.2">
      <c r="B6" s="8" t="s">
        <v>129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>
        <f>$G$6</f>
        <v>146.822</v>
      </c>
      <c r="J6" s="127">
        <f t="shared" ref="J6:S6" si="0">$G$6</f>
        <v>146.822</v>
      </c>
      <c r="K6" s="127">
        <f t="shared" si="0"/>
        <v>146.822</v>
      </c>
      <c r="L6" s="127">
        <f t="shared" si="0"/>
        <v>146.822</v>
      </c>
      <c r="M6" s="127">
        <f t="shared" si="0"/>
        <v>146.822</v>
      </c>
      <c r="N6" s="127">
        <f t="shared" si="0"/>
        <v>146.822</v>
      </c>
      <c r="O6" s="127">
        <f t="shared" si="0"/>
        <v>146.822</v>
      </c>
      <c r="P6" s="127">
        <f t="shared" si="0"/>
        <v>146.822</v>
      </c>
      <c r="Q6" s="127">
        <f t="shared" si="0"/>
        <v>146.822</v>
      </c>
      <c r="R6" s="127">
        <f t="shared" si="0"/>
        <v>146.822</v>
      </c>
      <c r="S6" s="127">
        <f t="shared" si="0"/>
        <v>146.822</v>
      </c>
      <c r="U6" s="8" t="s">
        <v>283</v>
      </c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>
        <f>I10*'P&amp;L'!I5</f>
        <v>575.41350148758636</v>
      </c>
      <c r="J9" s="127">
        <f>J10*'P&amp;L'!J5</f>
        <v>737.5451170107516</v>
      </c>
      <c r="K9" s="127">
        <f>K10*'P&amp;L'!K5</f>
        <v>1327.9896825713492</v>
      </c>
      <c r="L9" s="127">
        <f>L10*'P&amp;L'!L5</f>
        <v>1763.3401765068079</v>
      </c>
      <c r="M9" s="127">
        <f>M10*'P&amp;L'!M5</f>
        <v>2277.0468084796312</v>
      </c>
      <c r="N9" s="127">
        <f>N10*'P&amp;L'!N5</f>
        <v>2441.6838793882448</v>
      </c>
      <c r="O9" s="127">
        <f>O10*'P&amp;L'!O5</f>
        <v>2620.3082420362116</v>
      </c>
      <c r="P9" s="127">
        <f>P10*'P&amp;L'!P5</f>
        <v>2720.9088348874816</v>
      </c>
      <c r="Q9" s="127">
        <f>Q10*'P&amp;L'!Q5</f>
        <v>2825.9875259873461</v>
      </c>
      <c r="R9" s="127">
        <f>R10*'P&amp;L'!R5</f>
        <v>2888.840446900429</v>
      </c>
      <c r="S9" s="127">
        <f>S10*'P&amp;L'!S5</f>
        <v>2953.3304164553751</v>
      </c>
      <c r="U9" s="8" t="s">
        <v>118</v>
      </c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>
        <f>AVERAGE($C$10:$G$10)</f>
        <v>3.1988358461316362E-2</v>
      </c>
      <c r="J10" s="162">
        <f t="shared" ref="J10:S10" si="1">AVERAGE($C$10:$G$10)</f>
        <v>3.1988358461316362E-2</v>
      </c>
      <c r="K10" s="162">
        <f t="shared" si="1"/>
        <v>3.1988358461316362E-2</v>
      </c>
      <c r="L10" s="162">
        <f t="shared" si="1"/>
        <v>3.1988358461316362E-2</v>
      </c>
      <c r="M10" s="162">
        <f t="shared" si="1"/>
        <v>3.1988358461316362E-2</v>
      </c>
      <c r="N10" s="162">
        <f t="shared" si="1"/>
        <v>3.1988358461316362E-2</v>
      </c>
      <c r="O10" s="162">
        <f t="shared" si="1"/>
        <v>3.1988358461316362E-2</v>
      </c>
      <c r="P10" s="162">
        <f t="shared" si="1"/>
        <v>3.1988358461316362E-2</v>
      </c>
      <c r="Q10" s="162">
        <f t="shared" si="1"/>
        <v>3.1988358461316362E-2</v>
      </c>
      <c r="R10" s="162">
        <f t="shared" si="1"/>
        <v>3.1988358461316362E-2</v>
      </c>
      <c r="S10" s="162">
        <f t="shared" si="1"/>
        <v>3.1988358461316362E-2</v>
      </c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>
        <f>$G$11</f>
        <v>2282.047</v>
      </c>
      <c r="J11" s="127">
        <f t="shared" ref="J11:S11" si="2">$G$11</f>
        <v>2282.047</v>
      </c>
      <c r="K11" s="127">
        <f t="shared" si="2"/>
        <v>2282.047</v>
      </c>
      <c r="L11" s="127">
        <f t="shared" si="2"/>
        <v>2282.047</v>
      </c>
      <c r="M11" s="127">
        <f t="shared" si="2"/>
        <v>2282.047</v>
      </c>
      <c r="N11" s="127">
        <f t="shared" si="2"/>
        <v>2282.047</v>
      </c>
      <c r="O11" s="127">
        <f t="shared" si="2"/>
        <v>2282.047</v>
      </c>
      <c r="P11" s="127">
        <f t="shared" si="2"/>
        <v>2282.047</v>
      </c>
      <c r="Q11" s="127">
        <f t="shared" si="2"/>
        <v>2282.047</v>
      </c>
      <c r="R11" s="127">
        <f t="shared" si="2"/>
        <v>2282.047</v>
      </c>
      <c r="S11" s="127">
        <f t="shared" si="2"/>
        <v>2282.047</v>
      </c>
      <c r="U11" s="8" t="s">
        <v>283</v>
      </c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>
        <f>$G$12</f>
        <v>6340.0309999999999</v>
      </c>
      <c r="J12" s="127">
        <f t="shared" ref="J12:S12" si="3">$G$12</f>
        <v>6340.0309999999999</v>
      </c>
      <c r="K12" s="127">
        <f t="shared" si="3"/>
        <v>6340.0309999999999</v>
      </c>
      <c r="L12" s="127">
        <f t="shared" si="3"/>
        <v>6340.0309999999999</v>
      </c>
      <c r="M12" s="127">
        <f t="shared" si="3"/>
        <v>6340.0309999999999</v>
      </c>
      <c r="N12" s="127">
        <f t="shared" si="3"/>
        <v>6340.0309999999999</v>
      </c>
      <c r="O12" s="127">
        <f t="shared" si="3"/>
        <v>6340.0309999999999</v>
      </c>
      <c r="P12" s="127">
        <f t="shared" si="3"/>
        <v>6340.0309999999999</v>
      </c>
      <c r="Q12" s="127">
        <f t="shared" si="3"/>
        <v>6340.0309999999999</v>
      </c>
      <c r="R12" s="127">
        <f t="shared" si="3"/>
        <v>6340.0309999999999</v>
      </c>
      <c r="S12" s="127">
        <f t="shared" si="3"/>
        <v>6340.0309999999999</v>
      </c>
      <c r="U12" s="8" t="s">
        <v>283</v>
      </c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>
        <f>$G$14</f>
        <v>364.69</v>
      </c>
      <c r="J14" s="127">
        <f t="shared" ref="J14:S14" si="4">$G$14</f>
        <v>364.69</v>
      </c>
      <c r="K14" s="127">
        <f t="shared" si="4"/>
        <v>364.69</v>
      </c>
      <c r="L14" s="127">
        <f t="shared" si="4"/>
        <v>364.69</v>
      </c>
      <c r="M14" s="127">
        <f t="shared" si="4"/>
        <v>364.69</v>
      </c>
      <c r="N14" s="127">
        <f t="shared" si="4"/>
        <v>364.69</v>
      </c>
      <c r="O14" s="127">
        <f t="shared" si="4"/>
        <v>364.69</v>
      </c>
      <c r="P14" s="127">
        <f t="shared" si="4"/>
        <v>364.69</v>
      </c>
      <c r="Q14" s="127">
        <f t="shared" si="4"/>
        <v>364.69</v>
      </c>
      <c r="R14" s="127">
        <f t="shared" si="4"/>
        <v>364.69</v>
      </c>
      <c r="S14" s="127">
        <f t="shared" si="4"/>
        <v>364.69</v>
      </c>
      <c r="U14" s="8" t="s">
        <v>283</v>
      </c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>
        <f>I16*'P&amp;L'!I5</f>
        <v>2491.7900197694539</v>
      </c>
      <c r="J15" s="127">
        <f>J16*'P&amp;L'!J5</f>
        <v>3193.8902318869773</v>
      </c>
      <c r="K15" s="127">
        <f>K16*'P&amp;L'!K5</f>
        <v>5750.7712781040491</v>
      </c>
      <c r="L15" s="127">
        <f>L16*'P&amp;L'!L5</f>
        <v>7636.0277294830939</v>
      </c>
      <c r="M15" s="127">
        <f>M16*'P&amp;L'!M5</f>
        <v>9860.6002418242479</v>
      </c>
      <c r="N15" s="127">
        <f>N16*'P&amp;L'!N5</f>
        <v>10573.550162383264</v>
      </c>
      <c r="O15" s="127">
        <f>O16*'P&amp;L'!O5</f>
        <v>11347.071122498388</v>
      </c>
      <c r="P15" s="127">
        <f>P16*'P&amp;L'!P5</f>
        <v>11782.715320282463</v>
      </c>
      <c r="Q15" s="127">
        <f>Q16*'P&amp;L'!Q5</f>
        <v>12237.751625645777</v>
      </c>
      <c r="R15" s="127">
        <f>R16*'P&amp;L'!R5</f>
        <v>12509.932032674265</v>
      </c>
      <c r="S15" s="127">
        <f>S16*'P&amp;L'!S5</f>
        <v>12789.201570314264</v>
      </c>
      <c r="U15" s="8" t="s">
        <v>118</v>
      </c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>
        <f>AVERAGE($E$16:$G$16)</f>
        <v>0.1385234655715416</v>
      </c>
      <c r="J16" s="162">
        <f t="shared" ref="J16:S16" si="5">AVERAGE($E$16:$G$16)</f>
        <v>0.1385234655715416</v>
      </c>
      <c r="K16" s="162">
        <f t="shared" si="5"/>
        <v>0.1385234655715416</v>
      </c>
      <c r="L16" s="162">
        <f t="shared" si="5"/>
        <v>0.1385234655715416</v>
      </c>
      <c r="M16" s="162">
        <f t="shared" si="5"/>
        <v>0.1385234655715416</v>
      </c>
      <c r="N16" s="162">
        <f t="shared" si="5"/>
        <v>0.1385234655715416</v>
      </c>
      <c r="O16" s="162">
        <f t="shared" si="5"/>
        <v>0.1385234655715416</v>
      </c>
      <c r="P16" s="162">
        <f t="shared" si="5"/>
        <v>0.1385234655715416</v>
      </c>
      <c r="Q16" s="162">
        <f t="shared" si="5"/>
        <v>0.1385234655715416</v>
      </c>
      <c r="R16" s="162">
        <f t="shared" si="5"/>
        <v>0.1385234655715416</v>
      </c>
      <c r="S16" s="162">
        <f t="shared" si="5"/>
        <v>0.1385234655715416</v>
      </c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6">D19+D20+D22+D24+D26+D28+D29</f>
        <v>6984.2349999999997</v>
      </c>
      <c r="E31" s="166">
        <f t="shared" si="6"/>
        <v>17125.990000000002</v>
      </c>
      <c r="F31" s="166">
        <f t="shared" si="6"/>
        <v>23420.784</v>
      </c>
      <c r="G31" s="167">
        <f t="shared" ref="G31" si="7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8">I17-I34</f>
        <v>0</v>
      </c>
      <c r="J36" s="141">
        <f t="shared" si="8"/>
        <v>0</v>
      </c>
      <c r="K36" s="141">
        <f t="shared" si="8"/>
        <v>0</v>
      </c>
      <c r="L36" s="141">
        <f t="shared" si="8"/>
        <v>0</v>
      </c>
      <c r="M36" s="141">
        <f t="shared" si="8"/>
        <v>0</v>
      </c>
      <c r="N36" s="141">
        <f t="shared" si="8"/>
        <v>0</v>
      </c>
      <c r="O36" s="141">
        <f t="shared" si="8"/>
        <v>0</v>
      </c>
      <c r="P36" s="141">
        <f t="shared" si="8"/>
        <v>0</v>
      </c>
      <c r="Q36" s="141">
        <f t="shared" si="8"/>
        <v>0</v>
      </c>
      <c r="R36" s="141">
        <f t="shared" si="8"/>
        <v>0</v>
      </c>
      <c r="S36" s="141">
        <f t="shared" si="8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18" sqref="H18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119</v>
      </c>
      <c r="C1" s="18"/>
    </row>
    <row r="2" spans="2:19" ht="15.6" x14ac:dyDescent="0.3">
      <c r="B2" s="18"/>
      <c r="C2" s="18"/>
    </row>
    <row r="3" spans="2:19" x14ac:dyDescent="0.25">
      <c r="C3" s="177" t="s">
        <v>226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132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120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133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136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121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128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122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-5255.818968184527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123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124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130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131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232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125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-5255.818968184527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126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125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-5255.818968184527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127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-3019.3949681845261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outlineLevel="1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3019.3949681845261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2018-10-27T13:02:08Z</dcterms:modified>
</cp:coreProperties>
</file>