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FB946A24-C2AB-46DF-9EE5-C95929CD58E6}" xr6:coauthVersionLast="38" xr6:coauthVersionMax="38" xr10:uidLastSave="{00000000-0000-0000-0000-000000000000}"/>
  <bookViews>
    <workbookView xWindow="0" yWindow="0" windowWidth="20496" windowHeight="8112" firstSheet="32" activeTab="32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172" l="1"/>
  <c r="S12" i="172"/>
  <c r="R12" i="172"/>
  <c r="Q12" i="172"/>
  <c r="P12" i="172"/>
  <c r="O12" i="172"/>
  <c r="N12" i="172"/>
  <c r="M12" i="172"/>
  <c r="L12" i="172"/>
  <c r="K12" i="172"/>
  <c r="J12" i="172"/>
  <c r="I12" i="172"/>
  <c r="L11" i="172"/>
  <c r="M11" i="172" s="1"/>
  <c r="N11" i="172" s="1"/>
  <c r="O11" i="172" s="1"/>
  <c r="P11" i="172" s="1"/>
  <c r="Q11" i="172" s="1"/>
  <c r="R11" i="172" s="1"/>
  <c r="S11" i="172" s="1"/>
  <c r="K11" i="172"/>
  <c r="J11" i="172"/>
  <c r="I11" i="172"/>
  <c r="I20" i="172"/>
  <c r="I19" i="172"/>
  <c r="S20" i="172"/>
  <c r="R20" i="172"/>
  <c r="Q20" i="172"/>
  <c r="P20" i="172"/>
  <c r="O20" i="172"/>
  <c r="N20" i="172"/>
  <c r="M20" i="172"/>
  <c r="L20" i="172"/>
  <c r="K20" i="172"/>
  <c r="J20" i="172"/>
  <c r="S19" i="172"/>
  <c r="R19" i="172"/>
  <c r="Q19" i="172"/>
  <c r="P19" i="172"/>
  <c r="O19" i="172"/>
  <c r="N19" i="172"/>
  <c r="M19" i="172"/>
  <c r="L19" i="172"/>
  <c r="K19" i="172"/>
  <c r="J19" i="172"/>
  <c r="H20" i="172"/>
  <c r="H19" i="172"/>
  <c r="S18" i="172"/>
  <c r="R18" i="172"/>
  <c r="Q18" i="172"/>
  <c r="P18" i="172"/>
  <c r="O18" i="172"/>
  <c r="N18" i="172"/>
  <c r="M18" i="172"/>
  <c r="L18" i="172"/>
  <c r="K18" i="172"/>
  <c r="J18" i="172"/>
  <c r="H18" i="172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3" i="177"/>
  <c r="K7" i="168"/>
  <c r="K8" i="168" s="1"/>
  <c r="S6" i="212" l="1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29" i="168"/>
  <c r="N7" i="168" l="1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29" i="168"/>
  <c r="N10" i="168"/>
  <c r="O7" i="168" s="1"/>
  <c r="O8" i="168" l="1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P8" i="168"/>
  <c r="P16" i="178" l="1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I28" i="177" l="1"/>
  <c r="P29" i="168"/>
  <c r="P8" i="178"/>
  <c r="P9" i="178" s="1"/>
  <c r="P20" i="178" s="1"/>
  <c r="P10" i="168"/>
  <c r="I9" i="178"/>
  <c r="I20" i="178" s="1"/>
  <c r="Q7" i="168" l="1"/>
  <c r="P13" i="177"/>
  <c r="J28" i="177"/>
  <c r="I31" i="177"/>
  <c r="I15" i="175"/>
  <c r="Q8" i="168" l="1"/>
  <c r="I10" i="176"/>
  <c r="J31" i="177"/>
  <c r="J15" i="175"/>
  <c r="K28" i="177"/>
  <c r="Q16" i="178" l="1"/>
  <c r="Q23" i="168"/>
  <c r="Q26" i="168" s="1"/>
  <c r="Q9" i="168" s="1"/>
  <c r="Q10" i="168" s="1"/>
  <c r="S23" i="168"/>
  <c r="R23" i="168"/>
  <c r="K31" i="177"/>
  <c r="K15" i="175"/>
  <c r="L28" i="177"/>
  <c r="H10" i="176"/>
  <c r="I11" i="176" l="1"/>
  <c r="I12" i="176" s="1"/>
  <c r="Q13" i="177"/>
  <c r="R7" i="168"/>
  <c r="Q29" i="168"/>
  <c r="Q8" i="178"/>
  <c r="Q9" i="178" s="1"/>
  <c r="Q20" i="178" s="1"/>
  <c r="M28" i="177"/>
  <c r="L31" i="177"/>
  <c r="L15" i="175"/>
  <c r="H11" i="176"/>
  <c r="I14" i="176" l="1"/>
  <c r="R8" i="168"/>
  <c r="N28" i="177"/>
  <c r="M31" i="177"/>
  <c r="M15" i="175"/>
  <c r="H12" i="176"/>
  <c r="R16" i="178" l="1"/>
  <c r="S24" i="168"/>
  <c r="R24" i="168"/>
  <c r="R26" i="168" s="1"/>
  <c r="R9" i="168" s="1"/>
  <c r="H14" i="176"/>
  <c r="I32" i="177" s="1"/>
  <c r="O28" i="177"/>
  <c r="N31" i="177"/>
  <c r="N15" i="175"/>
  <c r="R29" i="168" l="1"/>
  <c r="R8" i="178"/>
  <c r="R9" i="178" s="1"/>
  <c r="R20" i="178" s="1"/>
  <c r="R10" i="168"/>
  <c r="P28" i="177"/>
  <c r="O31" i="177"/>
  <c r="O15" i="175"/>
  <c r="I16" i="175"/>
  <c r="I34" i="177"/>
  <c r="R13" i="177" l="1"/>
  <c r="S7" i="168"/>
  <c r="I19" i="175"/>
  <c r="I18" i="175"/>
  <c r="I24" i="175" s="1"/>
  <c r="I28" i="178"/>
  <c r="H28" i="178"/>
  <c r="Q28" i="177"/>
  <c r="P31" i="177"/>
  <c r="P15" i="175"/>
  <c r="R28" i="177" l="1"/>
  <c r="S8" i="168"/>
  <c r="I31" i="178"/>
  <c r="I32" i="178" s="1"/>
  <c r="J30" i="178" s="1"/>
  <c r="Q31" i="177"/>
  <c r="Q15" i="175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I17" i="177"/>
  <c r="I36" i="177" s="1"/>
  <c r="H34" i="178"/>
  <c r="I34" i="178"/>
  <c r="S29" i="168" l="1"/>
  <c r="S8" i="178"/>
  <c r="R10" i="176"/>
  <c r="M10" i="176"/>
  <c r="L10" i="176"/>
  <c r="Q10" i="176"/>
  <c r="K10" i="176"/>
  <c r="N10" i="176"/>
  <c r="O10" i="176"/>
  <c r="P10" i="176"/>
  <c r="P11" i="176" s="1"/>
  <c r="J10" i="176"/>
  <c r="S10" i="176" l="1"/>
  <c r="S9" i="178"/>
  <c r="S20" i="178" s="1"/>
  <c r="K11" i="176"/>
  <c r="N11" i="176"/>
  <c r="R11" i="176"/>
  <c r="M11" i="176"/>
  <c r="J11" i="176"/>
  <c r="L11" i="176"/>
  <c r="P12" i="176"/>
  <c r="O11" i="176"/>
  <c r="Q11" i="176"/>
  <c r="S11" i="176" l="1"/>
  <c r="P14" i="176"/>
  <c r="N12" i="176"/>
  <c r="S12" i="176"/>
  <c r="R12" i="176"/>
  <c r="Q12" i="176"/>
  <c r="J12" i="176"/>
  <c r="L12" i="176"/>
  <c r="O12" i="176"/>
  <c r="M12" i="176"/>
  <c r="K12" i="176"/>
  <c r="S28" i="177" l="1"/>
  <c r="M14" i="176"/>
  <c r="O14" i="176"/>
  <c r="N14" i="176"/>
  <c r="Q14" i="176"/>
  <c r="R14" i="176"/>
  <c r="J14" i="176"/>
  <c r="L14" i="176"/>
  <c r="K14" i="176"/>
  <c r="S14" i="176"/>
  <c r="J32" i="177" l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8" i="178"/>
  <c r="L31" i="178" s="1"/>
  <c r="J5" i="177"/>
  <c r="L16" i="175"/>
  <c r="L19" i="175" s="1"/>
  <c r="K28" i="178"/>
  <c r="K31" i="178" s="1"/>
  <c r="J31" i="178"/>
  <c r="J32" i="178" s="1"/>
  <c r="K30" i="178" s="1"/>
  <c r="M34" i="177"/>
  <c r="M28" i="178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8" i="178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8" i="178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8" i="178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8" i="178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8" i="178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<sst xmlns="http://schemas.openxmlformats.org/spreadsheetml/2006/main" count="1071" uniqueCount="302">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</sst>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tabSelected="1"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B1" sqref="B1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>
        <f>G11+H19</f>
        <v>9513.39</v>
      </c>
      <c r="J11" s="181">
        <f>I11+I19</f>
        <v>9513.39</v>
      </c>
      <c r="K11" s="181">
        <f t="shared" ref="K11:S11" si="0">J11+J19</f>
        <v>9881.2852067316817</v>
      </c>
      <c r="L11" s="181">
        <f t="shared" si="0"/>
        <v>9881.2852067316817</v>
      </c>
      <c r="M11" s="181">
        <f t="shared" si="0"/>
        <v>9881.2852067316817</v>
      </c>
      <c r="N11" s="181">
        <f t="shared" si="0"/>
        <v>9881.2852067316817</v>
      </c>
      <c r="O11" s="181">
        <f t="shared" si="0"/>
        <v>9881.2852067316817</v>
      </c>
      <c r="P11" s="181">
        <f t="shared" si="0"/>
        <v>9881.2852067316817</v>
      </c>
      <c r="Q11" s="181">
        <f t="shared" si="0"/>
        <v>9881.2852067316817</v>
      </c>
      <c r="R11" s="181">
        <f t="shared" si="0"/>
        <v>9881.2852067316817</v>
      </c>
      <c r="S11" s="181">
        <f t="shared" si="0"/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>
        <f>I12-G12</f>
        <v>-400.37624999999997</v>
      </c>
      <c r="I12" s="182">
        <f>-I11*I13</f>
        <v>-713.50424999999996</v>
      </c>
      <c r="J12" s="182">
        <f t="shared" ref="J12:S12" si="1">-J11*J13</f>
        <v>-713.50424999999996</v>
      </c>
      <c r="K12" s="182">
        <f t="shared" si="1"/>
        <v>-741.09639050487613</v>
      </c>
      <c r="L12" s="182">
        <f t="shared" si="1"/>
        <v>-741.09639050487613</v>
      </c>
      <c r="M12" s="182">
        <f t="shared" si="1"/>
        <v>-741.09639050487613</v>
      </c>
      <c r="N12" s="182">
        <f t="shared" si="1"/>
        <v>-741.09639050487613</v>
      </c>
      <c r="O12" s="182">
        <f t="shared" si="1"/>
        <v>-741.09639050487613</v>
      </c>
      <c r="P12" s="182">
        <f t="shared" si="1"/>
        <v>-741.09639050487613</v>
      </c>
      <c r="Q12" s="182">
        <f t="shared" si="1"/>
        <v>-741.09639050487613</v>
      </c>
      <c r="R12" s="182">
        <f t="shared" si="1"/>
        <v>-741.09639050487613</v>
      </c>
      <c r="S12" s="182">
        <f t="shared" si="1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>
        <f t="shared" ref="I13:S13" si="2">$C$7</f>
        <v>7.4999999999999997E-2</v>
      </c>
      <c r="J13" s="132">
        <f t="shared" si="2"/>
        <v>7.4999999999999997E-2</v>
      </c>
      <c r="K13" s="132">
        <f t="shared" si="2"/>
        <v>7.4999999999999997E-2</v>
      </c>
      <c r="L13" s="132">
        <f t="shared" si="2"/>
        <v>7.4999999999999997E-2</v>
      </c>
      <c r="M13" s="132">
        <f t="shared" si="2"/>
        <v>7.4999999999999997E-2</v>
      </c>
      <c r="N13" s="132">
        <f t="shared" si="2"/>
        <v>7.4999999999999997E-2</v>
      </c>
      <c r="O13" s="132">
        <f t="shared" si="2"/>
        <v>7.4999999999999997E-2</v>
      </c>
      <c r="P13" s="132">
        <f t="shared" si="2"/>
        <v>7.4999999999999997E-2</v>
      </c>
      <c r="Q13" s="132">
        <f t="shared" si="2"/>
        <v>7.4999999999999997E-2</v>
      </c>
      <c r="R13" s="132">
        <f t="shared" si="2"/>
        <v>7.4999999999999997E-2</v>
      </c>
      <c r="S13" s="132">
        <f t="shared" si="2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>
        <f>'Cash Flow'!H20</f>
        <v>1841.7282100679968</v>
      </c>
      <c r="I18" s="180"/>
      <c r="J18" s="180">
        <f>'Cash Flow'!J20</f>
        <v>-735.79041346336271</v>
      </c>
      <c r="K18" s="180">
        <f>'Cash Flow'!K20</f>
        <v>9022.7749762208296</v>
      </c>
      <c r="L18" s="180">
        <f>'Cash Flow'!L20</f>
        <v>7799.3542205863851</v>
      </c>
      <c r="M18" s="180">
        <f>'Cash Flow'!M20</f>
        <v>9833.8556204995002</v>
      </c>
      <c r="N18" s="180">
        <f>'Cash Flow'!N20</f>
        <v>2706.2476341897545</v>
      </c>
      <c r="O18" s="180">
        <f>'Cash Flow'!O20</f>
        <v>3015.5369594204949</v>
      </c>
      <c r="P18" s="180">
        <f>'Cash Flow'!P20</f>
        <v>1377.1818424049725</v>
      </c>
      <c r="Q18" s="180">
        <f>'Cash Flow'!Q20</f>
        <v>1439.824683525002</v>
      </c>
      <c r="R18" s="180">
        <f>'Cash Flow'!R20</f>
        <v>506.16873281726475</v>
      </c>
      <c r="S18" s="180">
        <f>'Cash Flow'!S20</f>
        <v>491.27381478358984</v>
      </c>
    </row>
    <row r="19" spans="2:19" x14ac:dyDescent="0.2">
      <c r="B19" s="20" t="s">
        <v>140</v>
      </c>
      <c r="G19" s="24"/>
      <c r="H19" s="181">
        <f>IF(H$18&lt;0,-H$18*$C4,0)</f>
        <v>0</v>
      </c>
      <c r="I19" s="181">
        <f>IF(I$18&lt;0,-I$18*$C4,0)</f>
        <v>0</v>
      </c>
      <c r="J19" s="181">
        <f t="shared" ref="J19:S19" si="3">IF(J$18&lt;0,-J$18*$C4,0)</f>
        <v>367.89520673168136</v>
      </c>
      <c r="K19" s="181">
        <f t="shared" si="3"/>
        <v>0</v>
      </c>
      <c r="L19" s="181">
        <f t="shared" si="3"/>
        <v>0</v>
      </c>
      <c r="M19" s="181">
        <f t="shared" si="3"/>
        <v>0</v>
      </c>
      <c r="N19" s="181">
        <f t="shared" si="3"/>
        <v>0</v>
      </c>
      <c r="O19" s="181">
        <f t="shared" si="3"/>
        <v>0</v>
      </c>
      <c r="P19" s="181">
        <f t="shared" si="3"/>
        <v>0</v>
      </c>
      <c r="Q19" s="181">
        <f t="shared" si="3"/>
        <v>0</v>
      </c>
      <c r="R19" s="181">
        <f t="shared" si="3"/>
        <v>0</v>
      </c>
      <c r="S19" s="181">
        <f t="shared" si="3"/>
        <v>0</v>
      </c>
    </row>
    <row r="20" spans="2:19" x14ac:dyDescent="0.2">
      <c r="B20" s="20" t="s">
        <v>116</v>
      </c>
      <c r="G20" s="24"/>
      <c r="H20" s="181">
        <f>IF(H$18&lt;0,-H$18*$C5,0)</f>
        <v>0</v>
      </c>
      <c r="I20" s="181">
        <f>IF(I$18&lt;0,-I$18*$C5,0)</f>
        <v>0</v>
      </c>
      <c r="J20" s="181">
        <f t="shared" ref="J20:S20" si="4">IF(J$18&lt;0,-J$18*$C5,0)</f>
        <v>367.89520673168136</v>
      </c>
      <c r="K20" s="181">
        <f t="shared" si="4"/>
        <v>0</v>
      </c>
      <c r="L20" s="181">
        <f t="shared" si="4"/>
        <v>0</v>
      </c>
      <c r="M20" s="181">
        <f t="shared" si="4"/>
        <v>0</v>
      </c>
      <c r="N20" s="181">
        <f t="shared" si="4"/>
        <v>0</v>
      </c>
      <c r="O20" s="181">
        <f t="shared" si="4"/>
        <v>0</v>
      </c>
      <c r="P20" s="181">
        <f t="shared" si="4"/>
        <v>0</v>
      </c>
      <c r="Q20" s="181">
        <f t="shared" si="4"/>
        <v>0</v>
      </c>
      <c r="R20" s="181">
        <f t="shared" si="4"/>
        <v>0</v>
      </c>
      <c r="S20" s="181">
        <f t="shared" si="4"/>
        <v>0</v>
      </c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>
        <f>C4+C5*C6</f>
        <v>6.9700000000000012E-2</v>
      </c>
    </row>
    <row r="10" spans="2:19" ht="12" x14ac:dyDescent="0.25">
      <c r="B10" s="30" t="s">
        <v>300</v>
      </c>
      <c r="C10" s="31">
        <f>Drivers!C11</f>
        <v>7.4999999999999997E-2</v>
      </c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11984.470206731683</v>
      </c>
      <c r="K15" s="148">
        <f>'Balance Sheet'!K28</f>
        <v>11984.470206731683</v>
      </c>
      <c r="L15" s="148">
        <f>'Balance Sheet'!L28</f>
        <v>11984.470206731683</v>
      </c>
      <c r="M15" s="148">
        <f>'Balance Sheet'!M28</f>
        <v>11984.470206731683</v>
      </c>
      <c r="N15" s="148">
        <f>'Balance Sheet'!N28</f>
        <v>11984.470206731683</v>
      </c>
      <c r="O15" s="148">
        <f>'Balance Sheet'!O28</f>
        <v>11984.470206731683</v>
      </c>
      <c r="P15" s="148">
        <f>'Balance Sheet'!P28</f>
        <v>11984.470206731683</v>
      </c>
      <c r="Q15" s="148">
        <f>'Balance Sheet'!Q28</f>
        <v>11984.470206731683</v>
      </c>
      <c r="R15" s="148">
        <f>'Balance Sheet'!R28</f>
        <v>11984.470206731683</v>
      </c>
      <c r="S15" s="148">
        <f>'Balance Sheet'!S28</f>
        <v>11984.470206731683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4087.6481711328315</v>
      </c>
      <c r="J16" s="148">
        <f>'Balance Sheet'!J32</f>
        <v>4405.3228738019452</v>
      </c>
      <c r="K16" s="148">
        <f>'Balance Sheet'!K32</f>
        <v>4854.2438430424763</v>
      </c>
      <c r="L16" s="148">
        <f>'Balance Sheet'!L32</f>
        <v>5811.0769373261555</v>
      </c>
      <c r="M16" s="148">
        <f>'Balance Sheet'!M32</f>
        <v>7372.7919209100519</v>
      </c>
      <c r="N16" s="148">
        <f>'Balance Sheet'!N32</f>
        <v>9105.3523475548318</v>
      </c>
      <c r="O16" s="148">
        <f>'Balance Sheet'!O32</f>
        <v>11025.028792996536</v>
      </c>
      <c r="P16" s="148">
        <f>'Balance Sheet'!P32</f>
        <v>13053.940438958492</v>
      </c>
      <c r="Q16" s="148">
        <f>'Balance Sheet'!Q32</f>
        <v>15197.322067404592</v>
      </c>
      <c r="R16" s="148">
        <f>'Balance Sheet'!R32</f>
        <v>17396.953638930652</v>
      </c>
      <c r="S16" s="148">
        <f>'Balance Sheet'!S32</f>
        <v>19654.140570060939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>
        <f t="shared" ref="I18:N19" si="1">I15/(I$15+I$16)</f>
        <v>0.73971025968055149</v>
      </c>
      <c r="J18" s="191">
        <f t="shared" si="1"/>
        <v>0.73121546732434317</v>
      </c>
      <c r="K18" s="191">
        <f t="shared" si="1"/>
        <v>0.71172122593841525</v>
      </c>
      <c r="L18" s="191">
        <f t="shared" si="1"/>
        <v>0.67345331445644541</v>
      </c>
      <c r="M18" s="191">
        <f t="shared" si="1"/>
        <v>0.61912010736364054</v>
      </c>
      <c r="N18" s="191">
        <f t="shared" si="1"/>
        <v>0.56825846570699734</v>
      </c>
      <c r="O18" s="191">
        <f t="shared" ref="O18:S18" si="2">O15/(O$15+O$16)</f>
        <v>0.52084881147882622</v>
      </c>
      <c r="P18" s="191">
        <f t="shared" si="2"/>
        <v>0.47864340817473383</v>
      </c>
      <c r="Q18" s="191">
        <f t="shared" si="2"/>
        <v>0.44090066195285499</v>
      </c>
      <c r="R18" s="191">
        <f t="shared" si="2"/>
        <v>0.40789276481918985</v>
      </c>
      <c r="S18" s="191">
        <f t="shared" si="2"/>
        <v>0.3787925548084578</v>
      </c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>
        <f t="shared" si="1"/>
        <v>0.26028974031944857</v>
      </c>
      <c r="J19" s="191">
        <f t="shared" si="1"/>
        <v>0.26878453267565683</v>
      </c>
      <c r="K19" s="191">
        <f t="shared" si="1"/>
        <v>0.28827877406158464</v>
      </c>
      <c r="L19" s="191">
        <f t="shared" si="1"/>
        <v>0.32654668554355454</v>
      </c>
      <c r="M19" s="191">
        <f t="shared" si="1"/>
        <v>0.38087989263635952</v>
      </c>
      <c r="N19" s="191">
        <f t="shared" si="1"/>
        <v>0.43174153429300266</v>
      </c>
      <c r="O19" s="191">
        <f t="shared" ref="O19:S19" si="3">O16/(O$15+O$16)</f>
        <v>0.47915118852117383</v>
      </c>
      <c r="P19" s="191">
        <f t="shared" si="3"/>
        <v>0.52135659182526617</v>
      </c>
      <c r="Q19" s="191">
        <f t="shared" si="3"/>
        <v>0.55909933804714507</v>
      </c>
      <c r="R19" s="191">
        <f t="shared" si="3"/>
        <v>0.59210723518081021</v>
      </c>
      <c r="S19" s="191">
        <f t="shared" si="3"/>
        <v>0.62120744519154225</v>
      </c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33"/>
      <c r="I21" s="133">
        <f t="shared" ref="I21:S21" si="4">$C$9</f>
        <v>6.9700000000000012E-2</v>
      </c>
      <c r="J21" s="133">
        <f t="shared" si="4"/>
        <v>6.9700000000000012E-2</v>
      </c>
      <c r="K21" s="133">
        <f t="shared" si="4"/>
        <v>6.9700000000000012E-2</v>
      </c>
      <c r="L21" s="133">
        <f t="shared" si="4"/>
        <v>6.9700000000000012E-2</v>
      </c>
      <c r="M21" s="133">
        <f t="shared" si="4"/>
        <v>6.9700000000000012E-2</v>
      </c>
      <c r="N21" s="133">
        <f t="shared" si="4"/>
        <v>6.9700000000000012E-2</v>
      </c>
      <c r="O21" s="133">
        <f t="shared" si="4"/>
        <v>6.9700000000000012E-2</v>
      </c>
      <c r="P21" s="133">
        <f t="shared" si="4"/>
        <v>6.9700000000000012E-2</v>
      </c>
      <c r="Q21" s="133">
        <f t="shared" si="4"/>
        <v>6.9700000000000012E-2</v>
      </c>
      <c r="R21" s="133">
        <f t="shared" si="4"/>
        <v>6.9700000000000012E-2</v>
      </c>
      <c r="S21" s="133">
        <f t="shared" si="4"/>
        <v>6.9700000000000012E-2</v>
      </c>
    </row>
    <row r="22" spans="2:19" x14ac:dyDescent="0.2">
      <c r="B22" s="20" t="s">
        <v>241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33"/>
      <c r="I22" s="133">
        <f>$C$10</f>
        <v>7.4999999999999997E-2</v>
      </c>
      <c r="J22" s="133">
        <f t="shared" ref="J22:S22" si="5">$C$10</f>
        <v>7.4999999999999997E-2</v>
      </c>
      <c r="K22" s="133">
        <f t="shared" si="5"/>
        <v>7.4999999999999997E-2</v>
      </c>
      <c r="L22" s="133">
        <f t="shared" si="5"/>
        <v>7.4999999999999997E-2</v>
      </c>
      <c r="M22" s="133">
        <f t="shared" si="5"/>
        <v>7.4999999999999997E-2</v>
      </c>
      <c r="N22" s="133">
        <f t="shared" si="5"/>
        <v>7.4999999999999997E-2</v>
      </c>
      <c r="O22" s="133">
        <f t="shared" si="5"/>
        <v>7.4999999999999997E-2</v>
      </c>
      <c r="P22" s="133">
        <f t="shared" si="5"/>
        <v>7.4999999999999997E-2</v>
      </c>
      <c r="Q22" s="133">
        <f t="shared" si="5"/>
        <v>7.4999999999999997E-2</v>
      </c>
      <c r="R22" s="133">
        <f t="shared" si="5"/>
        <v>7.4999999999999997E-2</v>
      </c>
      <c r="S22" s="133">
        <f t="shared" si="5"/>
        <v>7.4999999999999997E-2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5.7192793918112134E-2</v>
      </c>
      <c r="D24" s="192">
        <f t="shared" ref="D24:G24" si="6">D18*D22*(1-$C$7)+D19*D21</f>
        <v>5.7493594168762541E-2</v>
      </c>
      <c r="E24" s="192">
        <f t="shared" si="6"/>
        <v>6.0192813558916862E-2</v>
      </c>
      <c r="F24" s="192">
        <f t="shared" si="6"/>
        <v>5.8328695777653379E-2</v>
      </c>
      <c r="G24" s="192">
        <f t="shared" si="6"/>
        <v>5.7865791147052703E-2</v>
      </c>
      <c r="H24" s="192"/>
      <c r="I24" s="192">
        <f>I18*I22*(1-$C$7)+I19*I21</f>
        <v>5.6976983533494521E-2</v>
      </c>
      <c r="J24" s="192">
        <f t="shared" ref="J24:N24" si="7">J18*J22*(1-$C$7)+J19*J21</f>
        <v>5.7123093962021296E-2</v>
      </c>
      <c r="K24" s="192">
        <f t="shared" si="7"/>
        <v>5.7458394913859255E-2</v>
      </c>
      <c r="L24" s="192">
        <f t="shared" si="7"/>
        <v>5.8116602991349131E-2</v>
      </c>
      <c r="M24" s="192">
        <f t="shared" si="7"/>
        <v>5.9051134153345383E-2</v>
      </c>
      <c r="N24" s="192">
        <f t="shared" si="7"/>
        <v>5.992595438983965E-2</v>
      </c>
      <c r="O24" s="192">
        <f t="shared" ref="O24:S24" si="8">O18*O22*(1-$C$7)+O19*O21</f>
        <v>6.0741400442564195E-2</v>
      </c>
      <c r="P24" s="192">
        <f t="shared" si="8"/>
        <v>6.1467333379394584E-2</v>
      </c>
      <c r="Q24" s="192">
        <f t="shared" si="8"/>
        <v>6.2116508614410898E-2</v>
      </c>
      <c r="R24" s="192">
        <f t="shared" si="8"/>
        <v>6.2684244445109949E-2</v>
      </c>
      <c r="S24" s="192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-400.37624999999997</v>
      </c>
      <c r="I10" s="144">
        <f>Financing!I12</f>
        <v>-713.50424999999996</v>
      </c>
      <c r="J10" s="144">
        <f>Financing!J12</f>
        <v>-713.50424999999996</v>
      </c>
      <c r="K10" s="144">
        <f>Financing!K12</f>
        <v>-741.09639050487613</v>
      </c>
      <c r="L10" s="144">
        <f>Financing!L12</f>
        <v>-741.09639050487613</v>
      </c>
      <c r="M10" s="144">
        <f>Financing!M12</f>
        <v>-741.09639050487613</v>
      </c>
      <c r="N10" s="144">
        <f>Financing!N12</f>
        <v>-741.09639050487613</v>
      </c>
      <c r="O10" s="144">
        <f>Financing!O12</f>
        <v>-741.09639050487613</v>
      </c>
      <c r="P10" s="144">
        <f>Financing!P12</f>
        <v>-741.09639050487613</v>
      </c>
      <c r="Q10" s="144">
        <f>Financing!Q12</f>
        <v>-741.09639050487613</v>
      </c>
      <c r="R10" s="144">
        <f>Financing!R12</f>
        <v>-741.09639050487613</v>
      </c>
      <c r="S10" s="144">
        <f>Financing!S12</f>
        <v>-741.09639050487613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-1179.4648288671685</v>
      </c>
      <c r="I11" s="146">
        <f t="shared" si="4"/>
        <v>-2710.9588288671684</v>
      </c>
      <c r="J11" s="146">
        <f t="shared" si="4"/>
        <v>-50.22050406256767</v>
      </c>
      <c r="K11" s="146">
        <f t="shared" si="4"/>
        <v>641.31567034361569</v>
      </c>
      <c r="L11" s="146">
        <f t="shared" si="4"/>
        <v>1366.9044204052566</v>
      </c>
      <c r="M11" s="146">
        <f t="shared" si="4"/>
        <v>2231.0214051198523</v>
      </c>
      <c r="N11" s="146">
        <f t="shared" si="4"/>
        <v>2475.0863237782573</v>
      </c>
      <c r="O11" s="146">
        <f t="shared" si="4"/>
        <v>2742.3949220595782</v>
      </c>
      <c r="P11" s="146">
        <f t="shared" si="4"/>
        <v>2898.4452085170792</v>
      </c>
      <c r="Q11" s="146">
        <f t="shared" si="4"/>
        <v>3061.973754922999</v>
      </c>
      <c r="R11" s="146">
        <f t="shared" si="4"/>
        <v>3142.3308164657988</v>
      </c>
      <c r="S11" s="146">
        <f t="shared" si="4"/>
        <v>3224.5527587575557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0</v>
      </c>
      <c r="K12" s="148">
        <f>IF(K11&gt;0,-K11*Drivers!$C$12,0)</f>
        <v>-192.39470110308471</v>
      </c>
      <c r="L12" s="148">
        <f>IF(L11&gt;0,-L11*Drivers!$C$12,0)</f>
        <v>-410.07132612157699</v>
      </c>
      <c r="M12" s="148">
        <f>IF(M11&gt;0,-M11*Drivers!$C$12,0)</f>
        <v>-669.30642153595568</v>
      </c>
      <c r="N12" s="148">
        <f>IF(N11&gt;0,-N11*Drivers!$C$12,0)</f>
        <v>-742.5258971334772</v>
      </c>
      <c r="O12" s="148">
        <f>IF(O11&gt;0,-O11*Drivers!$C$12,0)</f>
        <v>-822.71847661787342</v>
      </c>
      <c r="P12" s="148">
        <f>IF(P11&gt;0,-P11*Drivers!$C$12,0)</f>
        <v>-869.53356255512369</v>
      </c>
      <c r="Q12" s="148">
        <f>IF(Q11&gt;0,-Q11*Drivers!$C$12,0)</f>
        <v>-918.59212647689969</v>
      </c>
      <c r="R12" s="148">
        <f>IF(R11&gt;0,-R11*Drivers!$C$12,0)</f>
        <v>-942.69924493973963</v>
      </c>
      <c r="S12" s="148">
        <f>IF(S11&gt;0,-S11*Drivers!$C$12,0)</f>
        <v>-967.36582762726664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-1179.4648288671685</v>
      </c>
      <c r="I14" s="114">
        <f t="shared" si="6"/>
        <v>-2710.9588288671684</v>
      </c>
      <c r="J14" s="114">
        <f t="shared" si="6"/>
        <v>-50.22050406256767</v>
      </c>
      <c r="K14" s="114">
        <f t="shared" si="6"/>
        <v>448.92096924053101</v>
      </c>
      <c r="L14" s="114">
        <f t="shared" si="6"/>
        <v>956.83309428367966</v>
      </c>
      <c r="M14" s="114">
        <f t="shared" si="6"/>
        <v>1561.7149835838966</v>
      </c>
      <c r="N14" s="114">
        <f t="shared" si="6"/>
        <v>1732.5604266447801</v>
      </c>
      <c r="O14" s="114">
        <f t="shared" ref="O14:S14" si="7">SUM(O11:O13)</f>
        <v>1919.6764454417048</v>
      </c>
      <c r="P14" s="114">
        <f t="shared" si="7"/>
        <v>2028.9116459619554</v>
      </c>
      <c r="Q14" s="114">
        <f t="shared" si="7"/>
        <v>2143.3816284460991</v>
      </c>
      <c r="R14" s="114">
        <f t="shared" si="7"/>
        <v>2199.6315715260589</v>
      </c>
      <c r="S14" s="114">
        <f t="shared" si="7"/>
        <v>2257.1869311302889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11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4078.1522100679967</v>
      </c>
      <c r="J5" s="144">
        <f>I5+'Cash Flow'!J28</f>
        <v>3342.361796604634</v>
      </c>
      <c r="K5" s="144">
        <f>J5+'Cash Flow'!K28</f>
        <v>12365.136772825463</v>
      </c>
      <c r="L5" s="144">
        <f>K5+'Cash Flow'!L28</f>
        <v>20164.490993411848</v>
      </c>
      <c r="M5" s="144">
        <f>L5+'Cash Flow'!M28</f>
        <v>29998.346613911348</v>
      </c>
      <c r="N5" s="144">
        <f>M5+'Cash Flow'!N28</f>
        <v>32704.594248101101</v>
      </c>
      <c r="O5" s="144">
        <f>N5+'Cash Flow'!O28</f>
        <v>35720.131207521597</v>
      </c>
      <c r="P5" s="144">
        <f>O5+'Cash Flow'!P28</f>
        <v>37097.313049926568</v>
      </c>
      <c r="Q5" s="144">
        <f>P5+'Cash Flow'!Q28</f>
        <v>38537.137733451571</v>
      </c>
      <c r="R5" s="144">
        <f>Q5+'Cash Flow'!R28</f>
        <v>39043.306466268834</v>
      </c>
      <c r="S5" s="144">
        <f>R5+'Cash Flow'!S28</f>
        <v>39534.580281052426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36947.468415435149</v>
      </c>
      <c r="J17" s="114">
        <f t="shared" si="6"/>
        <v>43409.483315994978</v>
      </c>
      <c r="K17" s="114">
        <f t="shared" si="6"/>
        <v>65809.43938051704</v>
      </c>
      <c r="L17" s="114">
        <f t="shared" si="6"/>
        <v>83030.441773785467</v>
      </c>
      <c r="M17" s="114">
        <f t="shared" si="6"/>
        <v>103687.92480557441</v>
      </c>
      <c r="N17" s="114">
        <f t="shared" si="6"/>
        <v>111902.59006169613</v>
      </c>
      <c r="O17" s="114">
        <f t="shared" si="6"/>
        <v>120810.27238857964</v>
      </c>
      <c r="P17" s="114">
        <f t="shared" si="6"/>
        <v>126999.79239478735</v>
      </c>
      <c r="Q17" s="114">
        <f t="shared" si="6"/>
        <v>133465.7382838245</v>
      </c>
      <c r="R17" s="114">
        <f t="shared" si="6"/>
        <v>138464.49182040387</v>
      </c>
      <c r="S17" s="114">
        <f t="shared" si="6"/>
        <v>143580.26091344334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11984.470206731683</v>
      </c>
      <c r="K28" s="144">
        <f>J28+Financing!K19</f>
        <v>11984.470206731683</v>
      </c>
      <c r="L28" s="144">
        <f>K28+Financing!L19</f>
        <v>11984.470206731683</v>
      </c>
      <c r="M28" s="144">
        <f>L28+Financing!M19</f>
        <v>11984.470206731683</v>
      </c>
      <c r="N28" s="144">
        <f>M28+Financing!N19</f>
        <v>11984.470206731683</v>
      </c>
      <c r="O28" s="144">
        <f>N28+Financing!O19</f>
        <v>11984.470206731683</v>
      </c>
      <c r="P28" s="144">
        <f>O28+Financing!P19</f>
        <v>11984.470206731683</v>
      </c>
      <c r="Q28" s="144">
        <f>P28+Financing!Q19</f>
        <v>11984.470206731683</v>
      </c>
      <c r="R28" s="144">
        <f>Q28+Financing!R19</f>
        <v>11984.470206731683</v>
      </c>
      <c r="S28" s="144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38825.055479437608</v>
      </c>
      <c r="K31" s="188">
        <f t="shared" si="14"/>
        <v>60257.323101365742</v>
      </c>
      <c r="L31" s="188">
        <f t="shared" si="14"/>
        <v>76002.724926997078</v>
      </c>
      <c r="M31" s="188">
        <f t="shared" si="14"/>
        <v>94579.725501848705</v>
      </c>
      <c r="N31" s="188">
        <f t="shared" si="14"/>
        <v>100543.06285797223</v>
      </c>
      <c r="O31" s="188">
        <f t="shared" ref="O31:S31" si="15">O19+O20+O22+O24+O26+O28+O29</f>
        <v>107012.30126606062</v>
      </c>
      <c r="P31" s="188">
        <f t="shared" si="15"/>
        <v>110654.14215295296</v>
      </c>
      <c r="Q31" s="188">
        <f t="shared" si="15"/>
        <v>114457.93894019058</v>
      </c>
      <c r="R31" s="188">
        <f t="shared" si="15"/>
        <v>116738.29343189049</v>
      </c>
      <c r="S31" s="188">
        <f t="shared" si="15"/>
        <v>119078.1081204463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4087.6481711328315</v>
      </c>
      <c r="J32" s="188">
        <f>I32+'P&amp;L'!J14+Financing!J20</f>
        <v>4405.3228738019452</v>
      </c>
      <c r="K32" s="188">
        <f>J32+'P&amp;L'!K14+Financing!K20</f>
        <v>4854.2438430424763</v>
      </c>
      <c r="L32" s="188">
        <f>K32+'P&amp;L'!L14+Financing!L20</f>
        <v>5811.0769373261555</v>
      </c>
      <c r="M32" s="188">
        <f>L32+'P&amp;L'!M14+Financing!M20</f>
        <v>7372.7919209100519</v>
      </c>
      <c r="N32" s="188">
        <f>M32+'P&amp;L'!N14+Financing!N20</f>
        <v>9105.3523475548318</v>
      </c>
      <c r="O32" s="188">
        <f>N32+'P&amp;L'!O14+Financing!O20</f>
        <v>11025.028792996536</v>
      </c>
      <c r="P32" s="188">
        <f>O32+'P&amp;L'!P14+Financing!P20</f>
        <v>13053.940438958492</v>
      </c>
      <c r="Q32" s="188">
        <f>P32+'P&amp;L'!Q14+Financing!Q20</f>
        <v>15197.322067404592</v>
      </c>
      <c r="R32" s="188">
        <f>Q32+'P&amp;L'!R14+Financing!R20</f>
        <v>17396.953638930652</v>
      </c>
      <c r="S32" s="188">
        <f>R32+'P&amp;L'!S14+Financing!S20</f>
        <v>19654.140570060939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36547.09216543514</v>
      </c>
      <c r="J34" s="114">
        <f t="shared" si="16"/>
        <v>43230.378353239554</v>
      </c>
      <c r="K34" s="114">
        <f t="shared" si="16"/>
        <v>65111.566944408216</v>
      </c>
      <c r="L34" s="114">
        <f t="shared" si="16"/>
        <v>81813.801864323235</v>
      </c>
      <c r="M34" s="114">
        <f t="shared" si="16"/>
        <v>101952.51742275876</v>
      </c>
      <c r="N34" s="114">
        <f t="shared" si="16"/>
        <v>109648.41520552705</v>
      </c>
      <c r="O34" s="114">
        <f t="shared" ref="O34:S34" si="17">O31+O32</f>
        <v>118037.33005905716</v>
      </c>
      <c r="P34" s="114">
        <f t="shared" si="17"/>
        <v>123708.08259191146</v>
      </c>
      <c r="Q34" s="114">
        <f t="shared" si="17"/>
        <v>129655.26100759517</v>
      </c>
      <c r="R34" s="114">
        <f t="shared" si="17"/>
        <v>134135.24707082115</v>
      </c>
      <c r="S34" s="114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400.37625000000844</v>
      </c>
      <c r="J36" s="158">
        <f t="shared" si="18"/>
        <v>179.10496275542391</v>
      </c>
      <c r="K36" s="158">
        <f t="shared" si="18"/>
        <v>697.87243610882433</v>
      </c>
      <c r="L36" s="158">
        <f t="shared" si="18"/>
        <v>1216.639909462232</v>
      </c>
      <c r="M36" s="158">
        <f t="shared" si="18"/>
        <v>1735.4073828156543</v>
      </c>
      <c r="N36" s="158">
        <f t="shared" si="18"/>
        <v>2254.1748561690765</v>
      </c>
      <c r="O36" s="158">
        <f t="shared" si="18"/>
        <v>2772.9423295224842</v>
      </c>
      <c r="P36" s="158">
        <f t="shared" si="18"/>
        <v>3291.7098028758919</v>
      </c>
      <c r="Q36" s="158">
        <f t="shared" si="18"/>
        <v>3810.4772762293287</v>
      </c>
      <c r="R36" s="158">
        <f t="shared" si="18"/>
        <v>4329.2447495827219</v>
      </c>
      <c r="S36" s="158">
        <f t="shared" si="18"/>
        <v>4848.012222936115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B1" sqref="B1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7">SUM(D20:D27)</f>
        <v>-708.80499999999984</v>
      </c>
      <c r="E28" s="173">
        <f t="shared" si="17"/>
        <v>2196.3079999999995</v>
      </c>
      <c r="F28" s="173">
        <f t="shared" si="17"/>
        <v>-25.302000000001385</v>
      </c>
      <c r="G28" s="175">
        <f t="shared" si="17"/>
        <v>-1131.4899999999968</v>
      </c>
      <c r="H28" s="175">
        <f t="shared" si="17"/>
        <v>1841.7282100679968</v>
      </c>
      <c r="I28" s="175">
        <f t="shared" ref="I28:J28" si="18">SUM(I20:I27)</f>
        <v>-1964.2907899320026</v>
      </c>
      <c r="J28" s="175">
        <f t="shared" si="18"/>
        <v>-735.79041346336271</v>
      </c>
      <c r="K28" s="175">
        <f t="shared" ref="K28:N28" si="19">SUM(K20:K27)</f>
        <v>9022.7749762208296</v>
      </c>
      <c r="L28" s="175">
        <f t="shared" si="19"/>
        <v>7799.3542205863851</v>
      </c>
      <c r="M28" s="175">
        <f t="shared" si="19"/>
        <v>9833.8556204995002</v>
      </c>
      <c r="N28" s="175">
        <f t="shared" si="19"/>
        <v>2706.2476341897545</v>
      </c>
      <c r="O28" s="175">
        <f t="shared" ref="O28:S28" si="20">SUM(O20:O27)</f>
        <v>3015.5369594204949</v>
      </c>
      <c r="P28" s="175">
        <f t="shared" si="20"/>
        <v>1377.1818424049725</v>
      </c>
      <c r="Q28" s="175">
        <f t="shared" si="20"/>
        <v>1439.824683525002</v>
      </c>
      <c r="R28" s="175">
        <f t="shared" si="20"/>
        <v>506.16873281726475</v>
      </c>
      <c r="S28" s="175">
        <f t="shared" si="20"/>
        <v>491.27381478358984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1">D32</f>
        <v>1196.9080000000001</v>
      </c>
      <c r="F30" s="37">
        <f t="shared" si="21"/>
        <v>3393.2159999999994</v>
      </c>
      <c r="G30" s="37">
        <f t="shared" si="21"/>
        <v>3367.9139999999979</v>
      </c>
      <c r="H30" s="37">
        <f t="shared" si="21"/>
        <v>2236.4240000000009</v>
      </c>
      <c r="I30" s="37">
        <f>G30</f>
        <v>3367.9139999999979</v>
      </c>
      <c r="J30" s="37">
        <f t="shared" si="21"/>
        <v>1403.6232100679954</v>
      </c>
      <c r="K30" s="37">
        <f t="shared" si="21"/>
        <v>667.83279660463268</v>
      </c>
      <c r="L30" s="37">
        <f t="shared" si="21"/>
        <v>9690.6077728254622</v>
      </c>
      <c r="M30" s="37">
        <f t="shared" si="21"/>
        <v>17489.961993411845</v>
      </c>
      <c r="N30" s="37">
        <f t="shared" si="21"/>
        <v>27323.817613911346</v>
      </c>
      <c r="O30" s="37">
        <f t="shared" si="21"/>
        <v>30030.065248101098</v>
      </c>
      <c r="P30" s="37">
        <f t="shared" si="21"/>
        <v>33045.602207521595</v>
      </c>
      <c r="Q30" s="37">
        <f t="shared" si="21"/>
        <v>34422.784049926566</v>
      </c>
      <c r="R30" s="37">
        <f t="shared" si="21"/>
        <v>35862.608733451569</v>
      </c>
      <c r="S30" s="37">
        <f t="shared" si="21"/>
        <v>36368.777466268832</v>
      </c>
    </row>
    <row r="31" spans="2:19" x14ac:dyDescent="0.25">
      <c r="B31" s="37" t="s">
        <v>133</v>
      </c>
      <c r="C31" s="37">
        <f t="shared" ref="C31:K31" si="22">C28</f>
        <v>0</v>
      </c>
      <c r="D31" s="37">
        <f t="shared" si="22"/>
        <v>-708.80499999999984</v>
      </c>
      <c r="E31" s="37">
        <f t="shared" si="22"/>
        <v>2196.3079999999995</v>
      </c>
      <c r="F31" s="37">
        <f t="shared" si="22"/>
        <v>-25.302000000001385</v>
      </c>
      <c r="G31" s="37">
        <f t="shared" si="22"/>
        <v>-1131.4899999999968</v>
      </c>
      <c r="H31" s="37">
        <f t="shared" si="22"/>
        <v>1841.7282100679968</v>
      </c>
      <c r="I31" s="37">
        <f t="shared" si="22"/>
        <v>-1964.2907899320026</v>
      </c>
      <c r="J31" s="37">
        <f t="shared" si="22"/>
        <v>-735.79041346336271</v>
      </c>
      <c r="K31" s="37">
        <f t="shared" si="22"/>
        <v>9022.7749762208296</v>
      </c>
      <c r="L31" s="37">
        <f t="shared" ref="L31:N31" si="23">L28</f>
        <v>7799.3542205863851</v>
      </c>
      <c r="M31" s="37">
        <f t="shared" si="23"/>
        <v>9833.8556204995002</v>
      </c>
      <c r="N31" s="37">
        <f t="shared" si="23"/>
        <v>2706.2476341897545</v>
      </c>
      <c r="O31" s="37">
        <f t="shared" ref="O31:S31" si="24">O28</f>
        <v>3015.5369594204949</v>
      </c>
      <c r="P31" s="37">
        <f t="shared" si="24"/>
        <v>1377.1818424049725</v>
      </c>
      <c r="Q31" s="37">
        <f t="shared" si="24"/>
        <v>1439.824683525002</v>
      </c>
      <c r="R31" s="37">
        <f t="shared" si="24"/>
        <v>506.16873281726475</v>
      </c>
      <c r="S31" s="37">
        <f t="shared" si="24"/>
        <v>491.27381478358984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5">E30+E31</f>
        <v>3393.2159999999994</v>
      </c>
      <c r="F32" s="37">
        <f t="shared" si="25"/>
        <v>3367.9139999999979</v>
      </c>
      <c r="G32" s="37">
        <f t="shared" si="25"/>
        <v>2236.4240000000009</v>
      </c>
      <c r="H32" s="37">
        <f t="shared" si="25"/>
        <v>4078.1522100679977</v>
      </c>
      <c r="I32" s="37">
        <f t="shared" si="25"/>
        <v>1403.6232100679954</v>
      </c>
      <c r="J32" s="37">
        <f t="shared" si="25"/>
        <v>667.83279660463268</v>
      </c>
      <c r="K32" s="37">
        <f t="shared" si="25"/>
        <v>9690.6077728254622</v>
      </c>
      <c r="L32" s="37">
        <f t="shared" si="25"/>
        <v>17489.961993411845</v>
      </c>
      <c r="M32" s="37">
        <f t="shared" si="25"/>
        <v>27323.817613911346</v>
      </c>
      <c r="N32" s="37">
        <f t="shared" si="25"/>
        <v>30030.065248101098</v>
      </c>
      <c r="O32" s="37">
        <f t="shared" ref="O32:S32" si="26">O30+O31</f>
        <v>33045.602207521595</v>
      </c>
      <c r="P32" s="37">
        <f t="shared" si="26"/>
        <v>34422.784049926566</v>
      </c>
      <c r="Q32" s="37">
        <f t="shared" si="26"/>
        <v>35862.608733451569</v>
      </c>
      <c r="R32" s="37">
        <f t="shared" si="26"/>
        <v>36368.777466268832</v>
      </c>
      <c r="S32" s="37">
        <f t="shared" si="26"/>
        <v>36860.051281052423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2674.5290000000014</v>
      </c>
      <c r="J34" s="196">
        <f>'Balance Sheet'!J5-J32</f>
        <v>2674.5290000000014</v>
      </c>
      <c r="K34" s="196">
        <f>'Balance Sheet'!K5-K32</f>
        <v>2674.5290000000005</v>
      </c>
      <c r="L34" s="196">
        <f>'Balance Sheet'!L5-L32</f>
        <v>2674.5290000000023</v>
      </c>
      <c r="M34" s="196">
        <f>'Balance Sheet'!M5-M32</f>
        <v>2674.5290000000023</v>
      </c>
      <c r="N34" s="196">
        <f>'Balance Sheet'!N5-N32</f>
        <v>2674.5290000000023</v>
      </c>
      <c r="O34" s="196">
        <f>'Balance Sheet'!O5-O32</f>
        <v>2674.5290000000023</v>
      </c>
      <c r="P34" s="196">
        <f>'Balance Sheet'!P5-P32</f>
        <v>2674.5290000000023</v>
      </c>
      <c r="Q34" s="196">
        <f>'Balance Sheet'!Q5-Q32</f>
        <v>2674.5290000000023</v>
      </c>
      <c r="R34" s="196">
        <f>'Balance Sheet'!R5-R32</f>
        <v>2674.5290000000023</v>
      </c>
      <c r="S34" s="196">
        <f>'Balance Sheet'!S5-S32</f>
        <v>2674.5290000000023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2018-11-09T13:39:38Z</dcterms:modified>
</cp:coreProperties>
</file>