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25DCA2DE-026A-4FBC-8B7F-2E5A8DA079C3}" xr6:coauthVersionLast="38" xr6:coauthVersionMax="38" xr10:uidLastSave="{00000000-0000-0000-0000-000000000000}"/>
  <bookViews>
    <workbookView xWindow="0" yWindow="0" windowWidth="20496" windowHeight="8112" firstSheet="35" activeTab="36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78" l="1"/>
  <c r="S26" i="178" l="1"/>
  <c r="R26" i="178"/>
  <c r="Q26" i="178"/>
  <c r="P26" i="178"/>
  <c r="O26" i="178"/>
  <c r="N26" i="178"/>
  <c r="M26" i="178"/>
  <c r="L26" i="178"/>
  <c r="K26" i="178"/>
  <c r="J26" i="178"/>
  <c r="I26" i="178"/>
  <c r="H26" i="178"/>
  <c r="S25" i="178"/>
  <c r="R25" i="178"/>
  <c r="Q25" i="178"/>
  <c r="P25" i="178"/>
  <c r="O25" i="178"/>
  <c r="N25" i="178"/>
  <c r="M25" i="178"/>
  <c r="L25" i="178"/>
  <c r="K25" i="178"/>
  <c r="J25" i="178"/>
  <c r="I25" i="178"/>
  <c r="H25" i="178"/>
  <c r="S24" i="178"/>
  <c r="R24" i="178"/>
  <c r="Q24" i="178"/>
  <c r="P24" i="178"/>
  <c r="O24" i="178"/>
  <c r="N24" i="178"/>
  <c r="M24" i="178"/>
  <c r="L24" i="178"/>
  <c r="K24" i="178"/>
  <c r="J24" i="178"/>
  <c r="H24" i="178"/>
  <c r="I24" i="178" s="1"/>
  <c r="S23" i="178"/>
  <c r="R23" i="178"/>
  <c r="Q23" i="178"/>
  <c r="P23" i="178"/>
  <c r="O23" i="178"/>
  <c r="N23" i="178"/>
  <c r="M23" i="178"/>
  <c r="L23" i="178"/>
  <c r="K23" i="178"/>
  <c r="J23" i="178"/>
  <c r="I23" i="178"/>
  <c r="H23" i="178"/>
  <c r="S22" i="178"/>
  <c r="R22" i="178"/>
  <c r="Q22" i="178"/>
  <c r="P22" i="178"/>
  <c r="O22" i="178"/>
  <c r="N22" i="178"/>
  <c r="M22" i="178"/>
  <c r="L22" i="178"/>
  <c r="K22" i="178"/>
  <c r="J22" i="178"/>
  <c r="H22" i="178"/>
  <c r="S12" i="176" l="1"/>
  <c r="R12" i="176"/>
  <c r="Q12" i="176"/>
  <c r="P12" i="176"/>
  <c r="O12" i="176"/>
  <c r="N12" i="176"/>
  <c r="M12" i="176"/>
  <c r="L12" i="176"/>
  <c r="K12" i="176"/>
  <c r="J12" i="176"/>
  <c r="I12" i="176"/>
  <c r="H12" i="176"/>
  <c r="S10" i="176"/>
  <c r="R10" i="176"/>
  <c r="Q10" i="176"/>
  <c r="P10" i="176"/>
  <c r="O10" i="176"/>
  <c r="N10" i="176"/>
  <c r="M10" i="176"/>
  <c r="L10" i="176"/>
  <c r="K10" i="176"/>
  <c r="J10" i="176"/>
  <c r="I10" i="176"/>
  <c r="H10" i="176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I15" i="175"/>
  <c r="I11" i="172"/>
  <c r="I12" i="172" s="1"/>
  <c r="P20" i="172" l="1"/>
  <c r="P19" i="172"/>
  <c r="Q8" i="168"/>
  <c r="J11" i="172"/>
  <c r="J12" i="172" s="1"/>
  <c r="J31" i="177"/>
  <c r="J15" i="175"/>
  <c r="K28" i="177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H12" i="172"/>
  <c r="I11" i="176" l="1"/>
  <c r="Q13" i="177"/>
  <c r="R7" i="168"/>
  <c r="Q29" i="168"/>
  <c r="Q8" i="178"/>
  <c r="Q9" i="178" s="1"/>
  <c r="Q20" i="178" s="1"/>
  <c r="M28" i="177"/>
  <c r="L31" i="177"/>
  <c r="L15" i="175"/>
  <c r="L11" i="172"/>
  <c r="L12" i="172" s="1"/>
  <c r="H11" i="176"/>
  <c r="I14" i="176" l="1"/>
  <c r="Q18" i="172"/>
  <c r="R8" i="168"/>
  <c r="N28" i="177"/>
  <c r="M31" i="177"/>
  <c r="M15" i="175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31" i="177"/>
  <c r="N15" i="175"/>
  <c r="R29" i="168" l="1"/>
  <c r="R8" i="178"/>
  <c r="R9" i="178" s="1"/>
  <c r="R20" i="178" s="1"/>
  <c r="R10" i="168"/>
  <c r="O11" i="172"/>
  <c r="O12" i="172" s="1"/>
  <c r="P28" i="177"/>
  <c r="O31" i="177"/>
  <c r="O15" i="175"/>
  <c r="I16" i="175"/>
  <c r="I34" i="177"/>
  <c r="R13" i="177" l="1"/>
  <c r="S7" i="168"/>
  <c r="R18" i="172"/>
  <c r="I19" i="175"/>
  <c r="I18" i="175"/>
  <c r="I24" i="175" s="1"/>
  <c r="I28" i="178"/>
  <c r="H28" i="178"/>
  <c r="Q28" i="177"/>
  <c r="P31" i="177"/>
  <c r="P15" i="175"/>
  <c r="P11" i="172"/>
  <c r="P12" i="172" s="1"/>
  <c r="R20" i="172" l="1"/>
  <c r="R19" i="172"/>
  <c r="R28" i="177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P11" i="176"/>
  <c r="S12" i="172" l="1"/>
  <c r="S9" i="178"/>
  <c r="S20" i="178" s="1"/>
  <c r="K11" i="176"/>
  <c r="N11" i="176"/>
  <c r="R11" i="176"/>
  <c r="M11" i="176"/>
  <c r="J11" i="176"/>
  <c r="L11" i="176"/>
  <c r="O11" i="176"/>
  <c r="Q11" i="176"/>
  <c r="S11" i="176" l="1"/>
  <c r="S18" i="172"/>
  <c r="P14" i="176"/>
  <c r="S19" i="172" l="1"/>
  <c r="S28" i="177" s="1"/>
  <c r="S20" i="172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<sst xmlns="http://schemas.openxmlformats.org/spreadsheetml/2006/main" count="1071" uniqueCount="302">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</sst>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12" sqref="H12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3677.7759600679965</v>
      </c>
      <c r="J5" s="144">
        <f>I5+'Cash Flow'!J28</f>
        <v>3163.2568338492274</v>
      </c>
      <c r="K5" s="144">
        <f>J5+'Cash Flow'!K28</f>
        <v>11667.264336716644</v>
      </c>
      <c r="L5" s="144">
        <f>K5+'Cash Flow'!L28</f>
        <v>18947.851083949616</v>
      </c>
      <c r="M5" s="144">
        <f>L5+'Cash Flow'!M28</f>
        <v>28262.939231095705</v>
      </c>
      <c r="N5" s="144">
        <f>M5+'Cash Flow'!N28</f>
        <v>30450.419391932046</v>
      </c>
      <c r="O5" s="144">
        <f>N5+'Cash Flow'!O28</f>
        <v>32947.188877999128</v>
      </c>
      <c r="P5" s="144">
        <f>O5+'Cash Flow'!P28</f>
        <v>33805.603247050683</v>
      </c>
      <c r="Q5" s="144">
        <f>P5+'Cash Flow'!Q28</f>
        <v>34726.660457222271</v>
      </c>
      <c r="R5" s="144">
        <f>Q5+'Cash Flow'!R28</f>
        <v>34714.061716686119</v>
      </c>
      <c r="S5" s="144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36547.092165435148</v>
      </c>
      <c r="J17" s="114">
        <f t="shared" si="6"/>
        <v>43230.378353239568</v>
      </c>
      <c r="K17" s="114">
        <f t="shared" si="6"/>
        <v>65111.566944408216</v>
      </c>
      <c r="L17" s="114">
        <f t="shared" si="6"/>
        <v>81813.801864323235</v>
      </c>
      <c r="M17" s="114">
        <f t="shared" si="6"/>
        <v>101952.51742275877</v>
      </c>
      <c r="N17" s="114">
        <f t="shared" si="6"/>
        <v>109648.41520552708</v>
      </c>
      <c r="O17" s="114">
        <f t="shared" si="6"/>
        <v>118037.33005905717</v>
      </c>
      <c r="P17" s="114">
        <f t="shared" si="6"/>
        <v>123708.08259191147</v>
      </c>
      <c r="Q17" s="114">
        <f t="shared" si="6"/>
        <v>129655.2610075952</v>
      </c>
      <c r="R17" s="114">
        <f t="shared" si="6"/>
        <v>134135.24707082115</v>
      </c>
      <c r="S17" s="114">
        <f t="shared" si="6"/>
        <v>138732.2486905072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pane xSplit="2" ySplit="4" topLeftCell="E13" activePane="bottomRight" state="frozen"/>
      <selection pane="topRight" activeCell="C1" sqref="C1"/>
      <selection pane="bottomLeft" activeCell="A5" sqref="A5"/>
      <selection pane="bottomRight" activeCell="I6" sqref="I6"/>
    </sheetView>
  </sheetViews>
  <sheetFormatPr defaultColWidth="9.109375" defaultRowHeight="13.2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>
        <f>Financing!H12</f>
        <v>-400.37624999999997</v>
      </c>
      <c r="I22" s="148">
        <f>Financing!I12</f>
        <v>-713.50424999999996</v>
      </c>
      <c r="J22" s="148">
        <f>Financing!J12</f>
        <v>-713.50424999999996</v>
      </c>
      <c r="K22" s="148">
        <f>Financing!K12</f>
        <v>-741.09639050487613</v>
      </c>
      <c r="L22" s="148">
        <f>Financing!L12</f>
        <v>-741.09639050487613</v>
      </c>
      <c r="M22" s="148">
        <f>Financing!M12</f>
        <v>-741.09639050487613</v>
      </c>
      <c r="N22" s="148">
        <f>Financing!N12</f>
        <v>-741.09639050487613</v>
      </c>
      <c r="O22" s="148">
        <f>Financing!O12</f>
        <v>-741.09639050487613</v>
      </c>
      <c r="P22" s="148">
        <f>Financing!P12</f>
        <v>-741.09639050487613</v>
      </c>
      <c r="Q22" s="148">
        <f>Financing!Q12</f>
        <v>-741.09639050487613</v>
      </c>
      <c r="R22" s="148">
        <f>Financing!R12</f>
        <v>-741.09639050487613</v>
      </c>
      <c r="S22" s="148">
        <f>Financing!S12</f>
        <v>-741.09639050487613</v>
      </c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>
        <f>'Balance Sheet'!I28-'Balance Sheet'!G28</f>
        <v>0</v>
      </c>
      <c r="I23" s="148">
        <f>G23+H23</f>
        <v>1404.3260000000009</v>
      </c>
      <c r="J23" s="148">
        <f>'Balance Sheet'!J28-'Balance Sheet'!I28</f>
        <v>367.89520673168226</v>
      </c>
      <c r="K23" s="148">
        <f>'Balance Sheet'!K28-'Balance Sheet'!J28</f>
        <v>0</v>
      </c>
      <c r="L23" s="148">
        <f>'Balance Sheet'!L28-'Balance Sheet'!K28</f>
        <v>0</v>
      </c>
      <c r="M23" s="148">
        <f>'Balance Sheet'!M28-'Balance Sheet'!L28</f>
        <v>0</v>
      </c>
      <c r="N23" s="148">
        <f>'Balance Sheet'!N28-'Balance Sheet'!M28</f>
        <v>0</v>
      </c>
      <c r="O23" s="148">
        <f>'Balance Sheet'!O28-'Balance Sheet'!N28</f>
        <v>0</v>
      </c>
      <c r="P23" s="148">
        <f>'Balance Sheet'!P28-'Balance Sheet'!O28</f>
        <v>0</v>
      </c>
      <c r="Q23" s="148">
        <f>'Balance Sheet'!Q28-'Balance Sheet'!P28</f>
        <v>0</v>
      </c>
      <c r="R23" s="148">
        <f>'Balance Sheet'!R28-'Balance Sheet'!Q28</f>
        <v>0</v>
      </c>
      <c r="S23" s="148">
        <f>'Balance Sheet'!S28-'Balance Sheet'!R28</f>
        <v>0</v>
      </c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>
        <f>'Balance Sheet'!I32-'Balance Sheet'!G32-'P&amp;L'!H14</f>
        <v>0</v>
      </c>
      <c r="I24" s="148">
        <f>G24+H24</f>
        <v>1459.6150000000005</v>
      </c>
      <c r="J24" s="148">
        <f>'Balance Sheet'!J32-'Balance Sheet'!I32-'P&amp;L'!J14</f>
        <v>367.89520673168136</v>
      </c>
      <c r="K24" s="148">
        <f>'Balance Sheet'!K32-'Balance Sheet'!J32-'P&amp;L'!K14</f>
        <v>0</v>
      </c>
      <c r="L24" s="148">
        <f>'Balance Sheet'!L32-'Balance Sheet'!K32-'P&amp;L'!L14</f>
        <v>0</v>
      </c>
      <c r="M24" s="148">
        <f>'Balance Sheet'!M32-'Balance Sheet'!L32-'P&amp;L'!M14</f>
        <v>0</v>
      </c>
      <c r="N24" s="148">
        <f>'Balance Sheet'!N32-'Balance Sheet'!M32-'P&amp;L'!N14</f>
        <v>0</v>
      </c>
      <c r="O24" s="148">
        <f>'Balance Sheet'!O32-'Balance Sheet'!N32-'P&amp;L'!O14</f>
        <v>0</v>
      </c>
      <c r="P24" s="148">
        <f>'Balance Sheet'!P32-'Balance Sheet'!O32-'P&amp;L'!P14</f>
        <v>0</v>
      </c>
      <c r="Q24" s="148">
        <f>'Balance Sheet'!Q32-'Balance Sheet'!P32-'P&amp;L'!Q14</f>
        <v>0</v>
      </c>
      <c r="R24" s="148">
        <f>'Balance Sheet'!R32-'Balance Sheet'!Q32-'P&amp;L'!R14</f>
        <v>0</v>
      </c>
      <c r="S24" s="148">
        <f>'Balance Sheet'!S32-'Balance Sheet'!R32-'P&amp;L'!S14</f>
        <v>0</v>
      </c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>
        <f>'P&amp;L'!H12-'Cash Flow'!H6</f>
        <v>0</v>
      </c>
      <c r="I25" s="148">
        <f>'P&amp;L'!I12-'Cash Flow'!I6</f>
        <v>19.312000000000001</v>
      </c>
      <c r="J25" s="148">
        <f>'P&amp;L'!J12-'Cash Flow'!J6</f>
        <v>198.98512378122967</v>
      </c>
      <c r="K25" s="148">
        <f>'P&amp;L'!K12-'Cash Flow'!K6</f>
        <v>222.32891715146283</v>
      </c>
      <c r="L25" s="148">
        <f>'P&amp;L'!L12-'Cash Flow'!L6</f>
        <v>222.3289171514628</v>
      </c>
      <c r="M25" s="148">
        <f>'P&amp;L'!M12-'Cash Flow'!M6</f>
        <v>222.32891715146286</v>
      </c>
      <c r="N25" s="148">
        <f>'P&amp;L'!N12-'Cash Flow'!N6</f>
        <v>222.32891715146275</v>
      </c>
      <c r="O25" s="148">
        <f>'P&amp;L'!O12-'Cash Flow'!O6</f>
        <v>222.32891715146275</v>
      </c>
      <c r="P25" s="148">
        <f>'P&amp;L'!P12-'Cash Flow'!P6</f>
        <v>222.32891715146286</v>
      </c>
      <c r="Q25" s="148">
        <f>'P&amp;L'!Q12-'Cash Flow'!Q6</f>
        <v>222.32891715146275</v>
      </c>
      <c r="R25" s="148">
        <f>'P&amp;L'!R12-'Cash Flow'!R6</f>
        <v>222.32891715146275</v>
      </c>
      <c r="S25" s="148">
        <f>'P&amp;L'!S12-'Cash Flow'!S6</f>
        <v>222.32891715146286</v>
      </c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>
        <f>'P&amp;L'!H13</f>
        <v>0</v>
      </c>
      <c r="I26" s="148">
        <f>'P&amp;L'!I13</f>
        <v>0</v>
      </c>
      <c r="J26" s="148">
        <f>'P&amp;L'!J13</f>
        <v>0</v>
      </c>
      <c r="K26" s="148">
        <f>'P&amp;L'!K13</f>
        <v>0</v>
      </c>
      <c r="L26" s="148">
        <f>'P&amp;L'!L13</f>
        <v>0</v>
      </c>
      <c r="M26" s="148">
        <f>'P&amp;L'!M13</f>
        <v>0</v>
      </c>
      <c r="N26" s="148">
        <f>'P&amp;L'!N13</f>
        <v>0</v>
      </c>
      <c r="O26" s="148">
        <f>'P&amp;L'!O13</f>
        <v>0</v>
      </c>
      <c r="P26" s="148">
        <f>'P&amp;L'!P13</f>
        <v>0</v>
      </c>
      <c r="Q26" s="148">
        <f>'P&amp;L'!Q13</f>
        <v>0</v>
      </c>
      <c r="R26" s="148">
        <f>'P&amp;L'!R13</f>
        <v>0</v>
      </c>
      <c r="S26" s="148">
        <f>'P&amp;L'!S13</f>
        <v>0</v>
      </c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1441.3519600679967</v>
      </c>
      <c r="I28" s="175">
        <f t="shared" ref="I28:J28" si="18">SUM(I20:I27)</f>
        <v>205.4579600679989</v>
      </c>
      <c r="J28" s="175">
        <f t="shared" si="18"/>
        <v>-514.51912621876932</v>
      </c>
      <c r="K28" s="175">
        <f t="shared" ref="K28:N28" si="19">SUM(K20:K27)</f>
        <v>8504.0075028674164</v>
      </c>
      <c r="L28" s="175">
        <f t="shared" si="19"/>
        <v>7280.5867472329719</v>
      </c>
      <c r="M28" s="175">
        <f t="shared" si="19"/>
        <v>9315.0881471460871</v>
      </c>
      <c r="N28" s="175">
        <f t="shared" si="19"/>
        <v>2187.4801608363414</v>
      </c>
      <c r="O28" s="175">
        <f t="shared" ref="O28:S28" si="20">SUM(O20:O27)</f>
        <v>2496.7694860670817</v>
      </c>
      <c r="P28" s="175">
        <f t="shared" si="20"/>
        <v>858.41436905155922</v>
      </c>
      <c r="Q28" s="175">
        <f t="shared" si="20"/>
        <v>921.05721017158862</v>
      </c>
      <c r="R28" s="175">
        <f t="shared" si="20"/>
        <v>-12.598740536148625</v>
      </c>
      <c r="S28" s="175">
        <f t="shared" si="20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3573.371960067997</v>
      </c>
      <c r="K30" s="37">
        <f t="shared" si="21"/>
        <v>3058.8528338492279</v>
      </c>
      <c r="L30" s="37">
        <f t="shared" si="21"/>
        <v>11562.860336716643</v>
      </c>
      <c r="M30" s="37">
        <f t="shared" si="21"/>
        <v>18843.447083949613</v>
      </c>
      <c r="N30" s="37">
        <f t="shared" si="21"/>
        <v>28158.535231095702</v>
      </c>
      <c r="O30" s="37">
        <f t="shared" si="21"/>
        <v>30346.015391932044</v>
      </c>
      <c r="P30" s="37">
        <f t="shared" si="21"/>
        <v>32842.784877999125</v>
      </c>
      <c r="Q30" s="37">
        <f t="shared" si="21"/>
        <v>33701.199247050681</v>
      </c>
      <c r="R30" s="37">
        <f t="shared" si="21"/>
        <v>34622.256457222269</v>
      </c>
      <c r="S30" s="37">
        <f t="shared" si="21"/>
        <v>34609.657716686117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1441.3519600679967</v>
      </c>
      <c r="I31" s="37">
        <f t="shared" si="22"/>
        <v>205.4579600679989</v>
      </c>
      <c r="J31" s="37">
        <f t="shared" si="22"/>
        <v>-514.51912621876932</v>
      </c>
      <c r="K31" s="37">
        <f t="shared" si="22"/>
        <v>8504.0075028674164</v>
      </c>
      <c r="L31" s="37">
        <f t="shared" ref="L31:N31" si="23">L28</f>
        <v>7280.5867472329719</v>
      </c>
      <c r="M31" s="37">
        <f t="shared" si="23"/>
        <v>9315.0881471460871</v>
      </c>
      <c r="N31" s="37">
        <f t="shared" si="23"/>
        <v>2187.4801608363414</v>
      </c>
      <c r="O31" s="37">
        <f t="shared" ref="O31:S31" si="24">O28</f>
        <v>2496.7694860670817</v>
      </c>
      <c r="P31" s="37">
        <f t="shared" si="24"/>
        <v>858.41436905155922</v>
      </c>
      <c r="Q31" s="37">
        <f t="shared" si="24"/>
        <v>921.05721017158862</v>
      </c>
      <c r="R31" s="37">
        <f t="shared" si="24"/>
        <v>-12.598740536148625</v>
      </c>
      <c r="S31" s="37">
        <f t="shared" si="24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3677.7759600679974</v>
      </c>
      <c r="I32" s="37">
        <f t="shared" si="25"/>
        <v>3573.371960067997</v>
      </c>
      <c r="J32" s="37">
        <f t="shared" si="25"/>
        <v>3058.8528338492279</v>
      </c>
      <c r="K32" s="37">
        <f t="shared" si="25"/>
        <v>11562.860336716643</v>
      </c>
      <c r="L32" s="37">
        <f t="shared" si="25"/>
        <v>18843.447083949613</v>
      </c>
      <c r="M32" s="37">
        <f t="shared" si="25"/>
        <v>28158.535231095702</v>
      </c>
      <c r="N32" s="37">
        <f t="shared" si="25"/>
        <v>30346.015391932044</v>
      </c>
      <c r="O32" s="37">
        <f t="shared" ref="O32:S32" si="26">O30+O31</f>
        <v>32842.784877999125</v>
      </c>
      <c r="P32" s="37">
        <f t="shared" si="26"/>
        <v>33701.199247050681</v>
      </c>
      <c r="Q32" s="37">
        <f t="shared" si="26"/>
        <v>34622.256457222269</v>
      </c>
      <c r="R32" s="37">
        <f t="shared" si="26"/>
        <v>34609.657716686117</v>
      </c>
      <c r="S32" s="37">
        <f t="shared" si="26"/>
        <v>34582.164058116294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104.40399999999954</v>
      </c>
      <c r="J34" s="196">
        <f>'Balance Sheet'!J5-J32</f>
        <v>104.40399999999954</v>
      </c>
      <c r="K34" s="196">
        <f>'Balance Sheet'!K5-K32</f>
        <v>104.40400000000045</v>
      </c>
      <c r="L34" s="196">
        <f>'Balance Sheet'!L5-L32</f>
        <v>104.40400000000227</v>
      </c>
      <c r="M34" s="196">
        <f>'Balance Sheet'!M5-M32</f>
        <v>104.40400000000227</v>
      </c>
      <c r="N34" s="196">
        <f>'Balance Sheet'!N5-N32</f>
        <v>104.40400000000227</v>
      </c>
      <c r="O34" s="196">
        <f>'Balance Sheet'!O5-O32</f>
        <v>104.40400000000227</v>
      </c>
      <c r="P34" s="196">
        <f>'Balance Sheet'!P5-P32</f>
        <v>104.40400000000227</v>
      </c>
      <c r="Q34" s="196">
        <f>'Balance Sheet'!Q5-Q32</f>
        <v>104.40400000000227</v>
      </c>
      <c r="R34" s="196">
        <f>'Balance Sheet'!R5-R32</f>
        <v>104.40400000000227</v>
      </c>
      <c r="S34" s="196">
        <f>'Balance Sheet'!S5-S32</f>
        <v>104.40400000000227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2018-11-09T13:46:15Z</dcterms:modified>
</cp:coreProperties>
</file>