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13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E19" i="1"/>
  <c r="F19" i="1" s="1"/>
  <c r="G19" i="1" s="1"/>
  <c r="H19" i="1" s="1"/>
  <c r="E18" i="1"/>
  <c r="F18" i="1" s="1"/>
  <c r="G18" i="1" s="1"/>
  <c r="H18" i="1" s="1"/>
  <c r="E17" i="1"/>
  <c r="F17" i="1" s="1"/>
  <c r="G17" i="1" s="1"/>
  <c r="H17" i="1" s="1"/>
  <c r="H26" i="1" l="1"/>
  <c r="G26" i="1"/>
  <c r="H24" i="1"/>
  <c r="G24" i="1"/>
  <c r="G34" i="1"/>
  <c r="F26" i="1"/>
  <c r="F24" i="1"/>
  <c r="F34" i="1"/>
  <c r="E26" i="1"/>
  <c r="E24" i="1"/>
  <c r="E34" i="1"/>
  <c r="D34" i="1"/>
  <c r="F31" i="1"/>
  <c r="G31" i="1" s="1"/>
  <c r="H31" i="1" s="1"/>
  <c r="H34" i="1" s="1"/>
  <c r="E31" i="1"/>
  <c r="D26" i="1" l="1"/>
  <c r="D24" i="1"/>
  <c r="D12" i="1" l="1"/>
  <c r="D35" i="1"/>
  <c r="D32" i="1"/>
  <c r="D31" i="1"/>
  <c r="D6" i="1" l="1"/>
  <c r="E5" i="1"/>
  <c r="E25" i="1" s="1"/>
  <c r="D5" i="1"/>
  <c r="D25" i="1" s="1"/>
  <c r="D8" i="1" l="1"/>
  <c r="F5" i="1"/>
  <c r="D7" i="1"/>
  <c r="D9" i="1" s="1"/>
  <c r="D11" i="1" s="1"/>
  <c r="D13" i="1" s="1"/>
  <c r="E6" i="1"/>
  <c r="E7" i="1" s="1"/>
  <c r="E9" i="1" s="1"/>
  <c r="E11" i="1" s="1"/>
  <c r="E8" i="1"/>
  <c r="M24" i="1"/>
  <c r="M25" i="1" s="1"/>
  <c r="D14" i="1" l="1"/>
  <c r="D15" i="1"/>
  <c r="D23" i="1" s="1"/>
  <c r="D27" i="1" s="1"/>
  <c r="D38" i="1" s="1"/>
  <c r="E32" i="1" s="1"/>
  <c r="E35" i="1" s="1"/>
  <c r="E12" i="1" s="1"/>
  <c r="E13" i="1" s="1"/>
  <c r="E14" i="1" s="1"/>
  <c r="E15" i="1" s="1"/>
  <c r="E23" i="1" s="1"/>
  <c r="E27" i="1" s="1"/>
  <c r="E38" i="1" s="1"/>
  <c r="G5" i="1"/>
  <c r="F25" i="1"/>
  <c r="F8" i="1"/>
  <c r="F6" i="1"/>
  <c r="F7" i="1"/>
  <c r="F9" i="1" s="1"/>
  <c r="F11" i="1" s="1"/>
  <c r="M28" i="1"/>
  <c r="M27" i="1"/>
  <c r="F32" i="1" l="1"/>
  <c r="F35" i="1" s="1"/>
  <c r="H5" i="1"/>
  <c r="G25" i="1"/>
  <c r="G7" i="1"/>
  <c r="G9" i="1" s="1"/>
  <c r="G11" i="1" s="1"/>
  <c r="G8" i="1"/>
  <c r="G6" i="1"/>
  <c r="F12" i="1"/>
  <c r="F13" i="1" s="1"/>
  <c r="F14" i="1" s="1"/>
  <c r="F15" i="1" s="1"/>
  <c r="M29" i="1"/>
  <c r="M31" i="1" s="1"/>
  <c r="C26" i="1"/>
  <c r="C24" i="1"/>
  <c r="F23" i="1" l="1"/>
  <c r="F27" i="1" s="1"/>
  <c r="F38" i="1" s="1"/>
  <c r="G32" i="1" s="1"/>
  <c r="G35" i="1" s="1"/>
  <c r="G12" i="1" s="1"/>
  <c r="G13" i="1" s="1"/>
  <c r="G14" i="1" s="1"/>
  <c r="G15" i="1" s="1"/>
  <c r="G23" i="1" s="1"/>
  <c r="G27" i="1" s="1"/>
  <c r="G38" i="1" s="1"/>
  <c r="H25" i="1"/>
  <c r="H6" i="1"/>
  <c r="H7" i="1" s="1"/>
  <c r="H9" i="1" s="1"/>
  <c r="H11" i="1" s="1"/>
  <c r="H8" i="1"/>
  <c r="C18" i="1"/>
  <c r="H32" i="1" l="1"/>
  <c r="H35" i="1" s="1"/>
  <c r="C19" i="1"/>
  <c r="C7" i="1"/>
  <c r="C9" i="1" s="1"/>
  <c r="H12" i="1" l="1"/>
  <c r="H13" i="1" s="1"/>
  <c r="H14" i="1" s="1"/>
  <c r="H15" i="1" s="1"/>
  <c r="H23" i="1" s="1"/>
  <c r="H27" i="1" s="1"/>
  <c r="H38" i="1" s="1"/>
  <c r="C20" i="1"/>
  <c r="M10" i="1"/>
  <c r="C11" i="1"/>
  <c r="C13" i="1" s="1"/>
  <c r="C14" i="1" s="1"/>
  <c r="C15" i="1" s="1"/>
  <c r="C23" i="1" s="1"/>
  <c r="C27" i="1" s="1"/>
  <c r="M5" i="1" l="1"/>
  <c r="M9" i="1"/>
  <c r="M11" i="1" s="1"/>
</calcChain>
</file>

<file path=xl/sharedStrings.xml><?xml version="1.0" encoding="utf-8"?>
<sst xmlns="http://schemas.openxmlformats.org/spreadsheetml/2006/main" count="62" uniqueCount="57">
  <si>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</si>
  <si>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</si>
  <si>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</si>
  <si>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</si>
  <si>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</si>
  <si>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</si>
  <si>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</si>
  <si>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</si>
  <si>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</si>
  <si>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</si>
  <si>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</si>
  <si>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</si>
  <si>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</si>
  <si>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</si>
  <si>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</si>
  <si>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Share price</t>
  </si>
  <si>
    <t>Market Cap</t>
  </si>
  <si>
    <t>Existing net debt</t>
  </si>
  <si>
    <t>Current EBITDA</t>
  </si>
  <si>
    <t>EV / EBITDA multiple</t>
  </si>
  <si>
    <t>Tax rate</t>
  </si>
  <si>
    <t>EBT</t>
  </si>
  <si>
    <t>Term A</t>
  </si>
  <si>
    <t>Forecast Period</t>
  </si>
  <si>
    <t>KPIs</t>
  </si>
  <si>
    <t>Revenues growth %</t>
  </si>
  <si>
    <t>n.a.</t>
  </si>
  <si>
    <t>Cogs %</t>
  </si>
  <si>
    <t>Opex %</t>
  </si>
  <si>
    <t>EBITDA multiple</t>
  </si>
  <si>
    <t>Term B</t>
  </si>
  <si>
    <t>Debt Facilities</t>
  </si>
  <si>
    <t>Interest rate</t>
  </si>
  <si>
    <t>Cash avialble for reimbursement</t>
  </si>
  <si>
    <t>Lenders Covenants</t>
  </si>
  <si>
    <t>No dividends distributed before 2021</t>
  </si>
  <si>
    <t>Add-back D&amp;A</t>
  </si>
  <si>
    <t>Term A required payment of 400m per year</t>
  </si>
  <si>
    <t>EBITDA %</t>
  </si>
  <si>
    <t>Enterprise Value</t>
  </si>
  <si>
    <t>Maximum amount of debt:</t>
  </si>
  <si>
    <t>Total Debt</t>
  </si>
  <si>
    <t>LBO Modeling</t>
  </si>
  <si>
    <t xml:space="preserve">  </t>
  </si>
  <si>
    <t xml:space="preserve">Shares outstanding </t>
  </si>
  <si>
    <t>Financial Sponsors</t>
  </si>
  <si>
    <t>Acquisition premium</t>
  </si>
  <si>
    <t>Equity Value with premium</t>
  </si>
  <si>
    <t>Enterprise Value at acquisition:</t>
  </si>
  <si>
    <t>Equity needed</t>
  </si>
  <si>
    <t>Debt Structure</t>
  </si>
  <si>
    <t>Term A Outstanding</t>
  </si>
  <si>
    <t>Term B Outstanding</t>
  </si>
  <si>
    <t>Interest Rate Term A</t>
  </si>
  <si>
    <t>Interest Rate Term B</t>
  </si>
  <si>
    <t>Term A payment</t>
  </si>
  <si>
    <t>Term B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</si>
</sst>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#,##0_ ;\-#,##0\ "/>
    <numFmt numFmtId="166" formatCode="#,##0.0_ ;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0" fontId="4" fillId="2" borderId="0" xfId="0" applyFont="1" applyFill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8" fillId="2" borderId="5" xfId="0" applyFont="1" applyFill="1" applyBorder="1"/>
    <xf numFmtId="0" fontId="7" fillId="2" borderId="6" xfId="0" applyFont="1" applyFill="1" applyBorder="1"/>
    <xf numFmtId="165" fontId="7" fillId="2" borderId="6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7" xfId="0" applyFont="1" applyFill="1" applyBorder="1"/>
    <xf numFmtId="165" fontId="4" fillId="2" borderId="7" xfId="0" applyNumberFormat="1" applyFont="1" applyFill="1" applyBorder="1"/>
    <xf numFmtId="165" fontId="8" fillId="2" borderId="5" xfId="0" applyNumberFormat="1" applyFont="1" applyFill="1" applyBorder="1"/>
    <xf numFmtId="166" fontId="4" fillId="2" borderId="7" xfId="1" applyNumberFormat="1" applyFont="1" applyFill="1" applyBorder="1" applyAlignment="1">
      <alignment horizontal="right"/>
    </xf>
    <xf numFmtId="9" fontId="4" fillId="2" borderId="7" xfId="0" applyNumberFormat="1" applyFont="1" applyFill="1" applyBorder="1"/>
    <xf numFmtId="9" fontId="10" fillId="2" borderId="7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3" fontId="4" fillId="2" borderId="0" xfId="0" applyNumberFormat="1" applyFont="1" applyFill="1"/>
    <xf numFmtId="0" fontId="4" fillId="2" borderId="0" xfId="0" applyFont="1" applyFill="1" applyBorder="1"/>
    <xf numFmtId="0" fontId="6" fillId="2" borderId="0" xfId="0" applyFont="1" applyFill="1" applyBorder="1"/>
    <xf numFmtId="9" fontId="11" fillId="2" borderId="7" xfId="0" applyNumberFormat="1" applyFont="1" applyFill="1" applyBorder="1" applyAlignment="1">
      <alignment horizontal="right"/>
    </xf>
    <xf numFmtId="0" fontId="12" fillId="2" borderId="0" xfId="0" applyFont="1" applyFill="1"/>
    <xf numFmtId="165" fontId="12" fillId="2" borderId="0" xfId="0" applyNumberFormat="1" applyFont="1" applyFill="1"/>
    <xf numFmtId="0" fontId="13" fillId="2" borderId="0" xfId="0" applyFont="1" applyFill="1"/>
    <xf numFmtId="165" fontId="4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D17" sqref="D17:H20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3" s="1" customFormat="1" ht="15.75" x14ac:dyDescent="0.25">
      <c r="A1" s="1" t="s">
        <v>43</v>
      </c>
      <c r="B1" s="2" t="s">
        <v>42</v>
      </c>
    </row>
    <row r="3" spans="1:13" x14ac:dyDescent="0.2">
      <c r="C3" s="4"/>
      <c r="D3" s="37" t="s">
        <v>23</v>
      </c>
      <c r="E3" s="38"/>
      <c r="F3" s="38"/>
      <c r="G3" s="38"/>
      <c r="H3" s="39"/>
    </row>
    <row r="4" spans="1:13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3" x14ac:dyDescent="0.2">
      <c r="B5" s="22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2" t="s">
        <v>15</v>
      </c>
      <c r="M5" s="25">
        <f>M7/M6</f>
        <v>5.6538461538461542</v>
      </c>
    </row>
    <row r="6" spans="1:13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44</v>
      </c>
      <c r="M6" s="7">
        <v>1300</v>
      </c>
    </row>
    <row r="7" spans="1:13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G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>H5+H6</f>
        <v>3779.8769142365009</v>
      </c>
      <c r="L7" s="3" t="s">
        <v>16</v>
      </c>
      <c r="M7" s="8">
        <v>7350</v>
      </c>
    </row>
    <row r="8" spans="1:13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17</v>
      </c>
      <c r="M8" s="8">
        <v>5120</v>
      </c>
    </row>
    <row r="9" spans="1:13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39</v>
      </c>
      <c r="M9" s="4">
        <f>M7+M8</f>
        <v>12470</v>
      </c>
    </row>
    <row r="10" spans="1:13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18</v>
      </c>
      <c r="M10" s="4">
        <f>C9</f>
        <v>1730</v>
      </c>
    </row>
    <row r="11" spans="1:13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19</v>
      </c>
      <c r="M11" s="9">
        <f>M9/M10</f>
        <v>7.2080924855491331</v>
      </c>
    </row>
    <row r="12" spans="1:13" x14ac:dyDescent="0.2">
      <c r="B12" s="3" t="s">
        <v>6</v>
      </c>
      <c r="C12" s="4">
        <v>-250</v>
      </c>
      <c r="D12" s="4">
        <f>D34+D35</f>
        <v>-683.35</v>
      </c>
      <c r="E12" s="4">
        <f t="shared" ref="E12:H12" si="6">E34+E35</f>
        <v>-631.61487</v>
      </c>
      <c r="F12" s="4">
        <f t="shared" si="6"/>
        <v>-568.86798161999991</v>
      </c>
      <c r="G12" s="4">
        <f t="shared" si="6"/>
        <v>-493.92465501371993</v>
      </c>
      <c r="H12" s="4">
        <f t="shared" si="6"/>
        <v>-405.49410676709823</v>
      </c>
      <c r="L12" s="3" t="s">
        <v>20</v>
      </c>
      <c r="M12" s="10">
        <v>0.2</v>
      </c>
    </row>
    <row r="13" spans="1:13" x14ac:dyDescent="0.2">
      <c r="B13" s="3" t="s">
        <v>21</v>
      </c>
      <c r="C13" s="4">
        <f t="shared" ref="C13" si="7">C11+C12</f>
        <v>1180</v>
      </c>
      <c r="D13" s="4">
        <f>D11+D12</f>
        <v>1015.2050000000003</v>
      </c>
      <c r="E13" s="4">
        <f t="shared" ref="E13:H13" si="8">E11+E12</f>
        <v>1208.2389800000001</v>
      </c>
      <c r="F13" s="4">
        <f t="shared" si="8"/>
        <v>1422.1756378800003</v>
      </c>
      <c r="G13" s="4">
        <f t="shared" si="8"/>
        <v>1658.8920178512803</v>
      </c>
      <c r="H13" s="4">
        <f t="shared" si="8"/>
        <v>1920.4197331984521</v>
      </c>
    </row>
    <row r="14" spans="1:13" ht="12.75" thickBot="1" x14ac:dyDescent="0.25">
      <c r="B14" s="3" t="s">
        <v>7</v>
      </c>
      <c r="C14" s="4">
        <f>C13*M12*-1</f>
        <v>-236</v>
      </c>
      <c r="D14" s="4">
        <f>-$M$12*D13</f>
        <v>-203.04100000000005</v>
      </c>
      <c r="E14" s="4">
        <f t="shared" ref="E14:H14" si="9">-$M$12*E13</f>
        <v>-241.64779600000003</v>
      </c>
      <c r="F14" s="4">
        <f t="shared" si="9"/>
        <v>-284.43512757600007</v>
      </c>
      <c r="G14" s="4">
        <f t="shared" si="9"/>
        <v>-331.7784035702561</v>
      </c>
      <c r="H14" s="4">
        <f t="shared" si="9"/>
        <v>-384.08394663969045</v>
      </c>
      <c r="L14" s="5" t="s">
        <v>31</v>
      </c>
    </row>
    <row r="15" spans="1:13" ht="12.75" thickBot="1" x14ac:dyDescent="0.25">
      <c r="B15" s="17" t="s">
        <v>8</v>
      </c>
      <c r="C15" s="18">
        <f>C13+C14</f>
        <v>944</v>
      </c>
      <c r="D15" s="18">
        <f>D13+D14</f>
        <v>812.16400000000021</v>
      </c>
      <c r="E15" s="18">
        <f t="shared" ref="E15:H15" si="10">E13+E14</f>
        <v>966.59118400000011</v>
      </c>
      <c r="F15" s="18">
        <f t="shared" si="10"/>
        <v>1137.7405103040003</v>
      </c>
      <c r="G15" s="18">
        <f t="shared" si="10"/>
        <v>1327.1136142810242</v>
      </c>
      <c r="H15" s="18">
        <f t="shared" si="10"/>
        <v>1536.3357865587618</v>
      </c>
      <c r="L15" s="22"/>
      <c r="M15" s="27" t="s">
        <v>29</v>
      </c>
    </row>
    <row r="16" spans="1:13" x14ac:dyDescent="0.2">
      <c r="B16" s="14" t="s">
        <v>24</v>
      </c>
      <c r="C16" s="13"/>
      <c r="D16" s="12"/>
      <c r="E16" s="12"/>
      <c r="F16" s="12"/>
      <c r="G16" s="12"/>
      <c r="H16" s="12"/>
      <c r="L16" s="3" t="s">
        <v>22</v>
      </c>
      <c r="M16" s="9">
        <v>3</v>
      </c>
    </row>
    <row r="17" spans="2:13" x14ac:dyDescent="0.2">
      <c r="B17" s="21" t="s">
        <v>25</v>
      </c>
      <c r="C17" s="15" t="s">
        <v>26</v>
      </c>
      <c r="D17" s="19">
        <v>7.0000000000000007E-2</v>
      </c>
      <c r="E17" s="19">
        <f>D17</f>
        <v>7.0000000000000007E-2</v>
      </c>
      <c r="F17" s="19">
        <f t="shared" ref="F17:H20" si="11">E17</f>
        <v>7.0000000000000007E-2</v>
      </c>
      <c r="G17" s="19">
        <f t="shared" si="11"/>
        <v>7.0000000000000007E-2</v>
      </c>
      <c r="H17" s="19">
        <f t="shared" si="11"/>
        <v>7.0000000000000007E-2</v>
      </c>
      <c r="L17" s="3" t="s">
        <v>30</v>
      </c>
      <c r="M17" s="9">
        <v>3.5</v>
      </c>
    </row>
    <row r="18" spans="2:13" x14ac:dyDescent="0.2">
      <c r="B18" s="21" t="s">
        <v>27</v>
      </c>
      <c r="C18" s="20">
        <f>C6/C5</f>
        <v>-0.31948051948051948</v>
      </c>
      <c r="D18" s="19">
        <v>-0.3</v>
      </c>
      <c r="E18" s="19">
        <f>D18</f>
        <v>-0.3</v>
      </c>
      <c r="F18" s="19">
        <f t="shared" si="11"/>
        <v>-0.3</v>
      </c>
      <c r="G18" s="19">
        <f t="shared" si="11"/>
        <v>-0.3</v>
      </c>
      <c r="H18" s="19">
        <f t="shared" si="11"/>
        <v>-0.3</v>
      </c>
      <c r="M18" s="28" t="s">
        <v>32</v>
      </c>
    </row>
    <row r="19" spans="2:13" x14ac:dyDescent="0.2">
      <c r="B19" s="21" t="s">
        <v>28</v>
      </c>
      <c r="C19" s="20">
        <f>C8/C5</f>
        <v>-0.23116883116883116</v>
      </c>
      <c r="D19" s="19">
        <v>-0.21</v>
      </c>
      <c r="E19" s="19">
        <f>D19</f>
        <v>-0.21</v>
      </c>
      <c r="F19" s="19">
        <f t="shared" si="11"/>
        <v>-0.21</v>
      </c>
      <c r="G19" s="19">
        <f t="shared" si="11"/>
        <v>-0.21</v>
      </c>
      <c r="H19" s="19">
        <f t="shared" si="11"/>
        <v>-0.21</v>
      </c>
      <c r="L19" s="3" t="s">
        <v>22</v>
      </c>
      <c r="M19" s="11">
        <v>0.05</v>
      </c>
    </row>
    <row r="20" spans="2:13" x14ac:dyDescent="0.2">
      <c r="B20" s="21" t="s">
        <v>38</v>
      </c>
      <c r="C20" s="20">
        <f t="shared" ref="C20" si="12">C9/C5</f>
        <v>0.44935064935064933</v>
      </c>
      <c r="D20" s="20">
        <v>0.49</v>
      </c>
      <c r="E20" s="20">
        <f>D20</f>
        <v>0.49</v>
      </c>
      <c r="F20" s="20">
        <f t="shared" si="11"/>
        <v>0.49</v>
      </c>
      <c r="G20" s="20">
        <f t="shared" si="11"/>
        <v>0.49</v>
      </c>
      <c r="H20" s="20">
        <f t="shared" si="11"/>
        <v>0.49</v>
      </c>
      <c r="L20" s="3" t="s">
        <v>30</v>
      </c>
      <c r="M20" s="11">
        <v>7.0000000000000007E-2</v>
      </c>
    </row>
    <row r="22" spans="2:13" ht="12.75" thickBot="1" x14ac:dyDescent="0.25">
      <c r="B22" s="5" t="s">
        <v>12</v>
      </c>
      <c r="L22" s="31" t="s">
        <v>45</v>
      </c>
      <c r="M22" s="30"/>
    </row>
    <row r="23" spans="2:13" x14ac:dyDescent="0.2">
      <c r="B23" s="22" t="s">
        <v>8</v>
      </c>
      <c r="C23" s="23">
        <f t="shared" ref="C23" si="13">C15</f>
        <v>944</v>
      </c>
      <c r="D23" s="23">
        <f>D15</f>
        <v>812.16400000000021</v>
      </c>
      <c r="E23" s="23">
        <f>E15</f>
        <v>966.59118400000011</v>
      </c>
      <c r="F23" s="23">
        <f>F15</f>
        <v>1137.7405103040003</v>
      </c>
      <c r="G23" s="23">
        <f t="shared" ref="G23:H23" si="14">G15</f>
        <v>1327.1136142810242</v>
      </c>
      <c r="H23" s="23">
        <f t="shared" si="14"/>
        <v>1536.3357865587618</v>
      </c>
      <c r="L23" s="22" t="s">
        <v>46</v>
      </c>
      <c r="M23" s="32">
        <v>0.3</v>
      </c>
    </row>
    <row r="24" spans="2:13" x14ac:dyDescent="0.2">
      <c r="B24" s="3" t="s">
        <v>36</v>
      </c>
      <c r="C24" s="4">
        <f>-C10</f>
        <v>300</v>
      </c>
      <c r="D24" s="4">
        <f>-D10</f>
        <v>320</v>
      </c>
      <c r="E24" s="4">
        <f>-E10</f>
        <v>320</v>
      </c>
      <c r="F24" s="4">
        <f>-F10</f>
        <v>320</v>
      </c>
      <c r="G24" s="4">
        <f t="shared" ref="G24:H24" si="15">-G10</f>
        <v>320</v>
      </c>
      <c r="H24" s="4">
        <f t="shared" si="15"/>
        <v>320</v>
      </c>
      <c r="L24" s="30" t="s">
        <v>47</v>
      </c>
      <c r="M24" s="8">
        <f>M7*(1+M23)</f>
        <v>9555</v>
      </c>
    </row>
    <row r="25" spans="2:13" x14ac:dyDescent="0.2">
      <c r="B25" s="3" t="s">
        <v>10</v>
      </c>
      <c r="C25" s="4">
        <v>-50</v>
      </c>
      <c r="D25" s="4">
        <f>1%*D5</f>
        <v>41.195</v>
      </c>
      <c r="E25" s="4">
        <f>1%*E5</f>
        <v>44.07865000000001</v>
      </c>
      <c r="F25" s="4">
        <f>1%*F5</f>
        <v>47.164155500000007</v>
      </c>
      <c r="G25" s="4">
        <f t="shared" ref="G25:H25" si="16">1%*G5</f>
        <v>50.465646385000014</v>
      </c>
      <c r="H25" s="4">
        <f t="shared" si="16"/>
        <v>53.998241631950016</v>
      </c>
      <c r="L25" s="3" t="s">
        <v>48</v>
      </c>
      <c r="M25" s="8">
        <f>M24+M8</f>
        <v>14675</v>
      </c>
    </row>
    <row r="26" spans="2:13" x14ac:dyDescent="0.2">
      <c r="B26" s="3" t="s">
        <v>11</v>
      </c>
      <c r="C26" s="4">
        <f t="shared" ref="C26" si="17">C10</f>
        <v>-300</v>
      </c>
      <c r="D26" s="4">
        <f>D10</f>
        <v>-320</v>
      </c>
      <c r="E26" s="4">
        <f>E10</f>
        <v>-320</v>
      </c>
      <c r="F26" s="4">
        <f>F10</f>
        <v>-320</v>
      </c>
      <c r="G26" s="4">
        <f t="shared" ref="G26:H26" si="18">G10</f>
        <v>-320</v>
      </c>
      <c r="H26" s="4">
        <f t="shared" si="18"/>
        <v>-320</v>
      </c>
      <c r="L26" s="3" t="s">
        <v>40</v>
      </c>
      <c r="M26" s="29"/>
    </row>
    <row r="27" spans="2:13" ht="12.75" thickBot="1" x14ac:dyDescent="0.25">
      <c r="B27" s="17" t="s">
        <v>33</v>
      </c>
      <c r="C27" s="18">
        <f t="shared" ref="C27" si="19">SUM(C23:C26)</f>
        <v>894</v>
      </c>
      <c r="D27" s="18">
        <f>SUM(D23:D26)</f>
        <v>853.35900000000015</v>
      </c>
      <c r="E27" s="18">
        <f>SUM(E23:E26)</f>
        <v>1010.669834</v>
      </c>
      <c r="F27" s="18">
        <f>SUM(F23:F26)</f>
        <v>1184.9046658040004</v>
      </c>
      <c r="G27" s="18">
        <f t="shared" ref="G27:H27" si="20">SUM(G23:G26)</f>
        <v>1377.5792606660243</v>
      </c>
      <c r="H27" s="18">
        <f t="shared" si="20"/>
        <v>1590.3340281907119</v>
      </c>
      <c r="L27" s="3" t="s">
        <v>22</v>
      </c>
      <c r="M27" s="29">
        <f>M10*M16</f>
        <v>5190</v>
      </c>
    </row>
    <row r="28" spans="2:13" x14ac:dyDescent="0.2">
      <c r="L28" s="3" t="s">
        <v>30</v>
      </c>
      <c r="M28" s="29">
        <f>M10*M17</f>
        <v>6055</v>
      </c>
    </row>
    <row r="29" spans="2:13" x14ac:dyDescent="0.2">
      <c r="B29" s="35"/>
      <c r="L29" s="16" t="s">
        <v>41</v>
      </c>
      <c r="M29" s="24">
        <f>M27+M28</f>
        <v>11245</v>
      </c>
    </row>
    <row r="30" spans="2:13" ht="12.75" thickBot="1" x14ac:dyDescent="0.25">
      <c r="B30" s="35" t="s">
        <v>50</v>
      </c>
    </row>
    <row r="31" spans="2:13" x14ac:dyDescent="0.2">
      <c r="B31" s="23" t="s">
        <v>51</v>
      </c>
      <c r="C31" s="23"/>
      <c r="D31" s="23">
        <f>M16*C9</f>
        <v>5190</v>
      </c>
      <c r="E31" s="23">
        <f>D31+D37</f>
        <v>4790</v>
      </c>
      <c r="F31" s="23">
        <f t="shared" ref="F31:H31" si="21">E31+E37</f>
        <v>4390</v>
      </c>
      <c r="G31" s="23">
        <f t="shared" si="21"/>
        <v>3990</v>
      </c>
      <c r="H31" s="23">
        <f t="shared" si="21"/>
        <v>3590</v>
      </c>
      <c r="L31" s="33" t="s">
        <v>49</v>
      </c>
      <c r="M31" s="34">
        <f>M25-M29</f>
        <v>3430</v>
      </c>
    </row>
    <row r="32" spans="2:13" x14ac:dyDescent="0.2">
      <c r="B32" s="3" t="s">
        <v>52</v>
      </c>
      <c r="C32" s="36"/>
      <c r="D32" s="36">
        <f>M17*C9</f>
        <v>6055</v>
      </c>
      <c r="E32" s="36">
        <f>D32+D38</f>
        <v>5601.6409999999996</v>
      </c>
      <c r="F32" s="36">
        <f t="shared" ref="F32:H32" si="22">E32+E38</f>
        <v>4990.9711659999994</v>
      </c>
      <c r="G32" s="36">
        <f t="shared" si="22"/>
        <v>4206.0665001959987</v>
      </c>
      <c r="H32" s="36">
        <f t="shared" si="22"/>
        <v>3228.4872395299744</v>
      </c>
    </row>
    <row r="33" spans="2:13" ht="12.75" thickBot="1" x14ac:dyDescent="0.25">
      <c r="C33" s="36"/>
      <c r="D33" s="36"/>
      <c r="E33" s="36"/>
      <c r="F33" s="36"/>
      <c r="G33" s="36"/>
      <c r="H33" s="36"/>
      <c r="L33" s="5" t="s">
        <v>34</v>
      </c>
    </row>
    <row r="34" spans="2:13" x14ac:dyDescent="0.2">
      <c r="B34" s="3" t="s">
        <v>53</v>
      </c>
      <c r="C34" s="36"/>
      <c r="D34" s="36">
        <f>-$M$19*D31</f>
        <v>-259.5</v>
      </c>
      <c r="E34" s="36">
        <f>-$M$19*E31</f>
        <v>-239.5</v>
      </c>
      <c r="F34" s="36">
        <f>-$M$19*F31</f>
        <v>-219.5</v>
      </c>
      <c r="G34" s="36">
        <f t="shared" ref="G34:H34" si="23">-$M$19*G31</f>
        <v>-199.5</v>
      </c>
      <c r="H34" s="36">
        <f t="shared" si="23"/>
        <v>-179.5</v>
      </c>
      <c r="L34" s="22" t="s">
        <v>35</v>
      </c>
      <c r="M34" s="26"/>
    </row>
    <row r="35" spans="2:13" x14ac:dyDescent="0.2">
      <c r="B35" s="3" t="s">
        <v>54</v>
      </c>
      <c r="C35" s="36"/>
      <c r="D35" s="36">
        <f>-$M$20*D32</f>
        <v>-423.85</v>
      </c>
      <c r="E35" s="36">
        <f>-$M$20*E32</f>
        <v>-392.11487</v>
      </c>
      <c r="F35" s="36">
        <f>-$M$20*F32</f>
        <v>-349.36798161999997</v>
      </c>
      <c r="G35" s="36">
        <f t="shared" ref="G35:H35" si="24">-$M$20*G32</f>
        <v>-294.42465501371993</v>
      </c>
      <c r="H35" s="36">
        <f t="shared" si="24"/>
        <v>-225.99410676709823</v>
      </c>
      <c r="L35" s="3" t="s">
        <v>37</v>
      </c>
      <c r="M35" s="11"/>
    </row>
    <row r="36" spans="2:13" x14ac:dyDescent="0.2">
      <c r="C36" s="36"/>
      <c r="D36" s="36"/>
      <c r="E36" s="36"/>
      <c r="F36" s="36"/>
      <c r="G36" s="36"/>
      <c r="H36" s="36"/>
    </row>
    <row r="37" spans="2:13" x14ac:dyDescent="0.2">
      <c r="B37" s="3" t="s">
        <v>55</v>
      </c>
      <c r="D37" s="3">
        <v>-400</v>
      </c>
      <c r="E37" s="3">
        <v>-400</v>
      </c>
      <c r="F37" s="3">
        <v>-400</v>
      </c>
      <c r="G37" s="3">
        <v>-400</v>
      </c>
      <c r="H37" s="3">
        <v>-400</v>
      </c>
    </row>
    <row r="38" spans="2:13" x14ac:dyDescent="0.2">
      <c r="B38" s="3" t="s">
        <v>56</v>
      </c>
      <c r="D38" s="4">
        <f>IF(D27&gt;400, -(D27+D37), 0)</f>
        <v>-453.35900000000015</v>
      </c>
      <c r="E38" s="4">
        <f>IF(E27&gt;400, -(E27+E37), 0)</f>
        <v>-610.66983400000004</v>
      </c>
      <c r="F38" s="4">
        <f>IF(F27&gt;400, -(F27+F37), 0)</f>
        <v>-784.90466580400039</v>
      </c>
      <c r="G38" s="4">
        <f t="shared" ref="G38:H38" si="25">IF(G27&gt;400, -(G27+G37), 0)</f>
        <v>-977.57926066602431</v>
      </c>
      <c r="H38" s="4">
        <f t="shared" si="25"/>
        <v>-1190.3340281907119</v>
      </c>
    </row>
  </sheetData>
  <mergeCells count="1">
    <mergeCell ref="D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2016-10-05T12:17:37Z</dcterms:modified>
</cp:coreProperties>
</file>